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1 Foundation 22_23\Website updates\2023 Pricing\"/>
    </mc:Choice>
  </mc:AlternateContent>
  <xr:revisionPtr revIDLastSave="0" documentId="8_{004FC11A-C96C-4BE6-B84B-3F23931621AA}" xr6:coauthVersionLast="47" xr6:coauthVersionMax="47" xr10:uidLastSave="{00000000-0000-0000-0000-000000000000}"/>
  <workbookProtection lockStructure="1"/>
  <bookViews>
    <workbookView xWindow="-108" yWindow="-108" windowWidth="23256" windowHeight="13896" activeTab="1" xr2:uid="{00000000-000D-0000-FFFF-FFFF00000000}"/>
  </bookViews>
  <sheets>
    <sheet name="Instructions" sheetId="3" r:id="rId1"/>
    <sheet name="Calculator" sheetId="1" r:id="rId2"/>
    <sheet name="Plan Pricing" sheetId="2" r:id="rId3"/>
    <sheet name="Summary" sheetId="5" state="hidden" r:id="rId4"/>
  </sheets>
  <definedNames>
    <definedName name="_xlnm._FilterDatabase" localSheetId="1" hidden="1">Calculator!$M$1:$N$1</definedName>
    <definedName name="_xlnm._FilterDatabase" localSheetId="2" hidden="1">'Plan Pricing'!$B$4:$B$23</definedName>
    <definedName name="AddAppFee">Calculator!$N$3:$N$8</definedName>
    <definedName name="AddFee">Calculator!$N$3:$N$8</definedName>
    <definedName name="D_PEY">'Plan Pricing'!$B$28:$B$47</definedName>
    <definedName name="D_PlanType">'Plan Pricing'!$C$27:$C$27</definedName>
    <definedName name="Dorm_PurchaseType">Calculator!$M$12:$M$13</definedName>
    <definedName name="Matric">'Plan Pricing'!$B$4:$B$20</definedName>
    <definedName name="PEY">'Plan Pricing'!$B$6:$B$23</definedName>
    <definedName name="PLANTYPE">'Plan Pricing'!$C$3:$H$3</definedName>
    <definedName name="_xlnm.Print_Area" localSheetId="1">Calculator!$A$1:$K$44</definedName>
    <definedName name="_xlnm.Print_Area" localSheetId="0">Instructions!$A$1:$K$41</definedName>
    <definedName name="_xlnm.Print_Area" localSheetId="2">'Plan Pricing'!$A$1:$J$48</definedName>
    <definedName name="_xlnm.Print_Area" localSheetId="3">Summary!$A$1:$K$17</definedName>
    <definedName name="PType">Calculator!$M$3:$M$8</definedName>
    <definedName name="PURCHASETYPE">Calculator!$M$3:$M$8</definedName>
    <definedName name="T_PEY">'Plan Pricing'!$B$4:$B$23</definedName>
    <definedName name="TMATRIC">'Plan Pricing'!$B$4:$B$21</definedName>
    <definedName name="TTYPE">'Plan Pricing'!$C$3:$H$3</definedName>
    <definedName name="TTYPE1">'Plan Pricing'!$C$3:$J$3</definedName>
    <definedName name="TTYPE2">'Plan Pricing'!$B$3:$J$3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D31" i="1"/>
  <c r="J31" i="1" s="1"/>
  <c r="J30" i="1"/>
  <c r="G30" i="1"/>
  <c r="D30" i="1"/>
  <c r="F30" i="1" s="1"/>
  <c r="G29" i="1"/>
  <c r="D29" i="1"/>
  <c r="F29" i="1" s="1"/>
  <c r="J28" i="1"/>
  <c r="G28" i="1"/>
  <c r="D28" i="1"/>
  <c r="F28" i="1" s="1"/>
  <c r="J27" i="1"/>
  <c r="G27" i="1"/>
  <c r="H27" i="1" s="1"/>
  <c r="F27" i="1"/>
  <c r="D27" i="1"/>
  <c r="G26" i="1"/>
  <c r="D26" i="1"/>
  <c r="J26" i="1" s="1"/>
  <c r="J25" i="1"/>
  <c r="H25" i="1"/>
  <c r="G25" i="1"/>
  <c r="F25" i="1"/>
  <c r="D25" i="1"/>
  <c r="G24" i="1"/>
  <c r="D24" i="1"/>
  <c r="J24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H29" i="1" l="1"/>
  <c r="H30" i="1"/>
  <c r="H28" i="1"/>
  <c r="F24" i="1"/>
  <c r="H24" i="1" s="1"/>
  <c r="F26" i="1"/>
  <c r="H26" i="1" s="1"/>
  <c r="F31" i="1"/>
  <c r="H31" i="1" s="1"/>
  <c r="J29" i="1"/>
  <c r="E40" i="1"/>
  <c r="G40" i="1" l="1"/>
  <c r="G41" i="1"/>
  <c r="G42" i="1"/>
  <c r="G43" i="1"/>
  <c r="G39" i="1"/>
  <c r="F15" i="1" s="1"/>
  <c r="E39" i="1" l="1"/>
  <c r="G32" i="1"/>
  <c r="G33" i="1"/>
  <c r="G34" i="1"/>
  <c r="G35" i="1"/>
  <c r="K25" i="1"/>
  <c r="K26" i="1"/>
  <c r="K27" i="1"/>
  <c r="K28" i="1"/>
  <c r="D32" i="1"/>
  <c r="F32" i="1" s="1"/>
  <c r="D33" i="1"/>
  <c r="F33" i="1" s="1"/>
  <c r="D34" i="1"/>
  <c r="F34" i="1" s="1"/>
  <c r="H34" i="1" s="1"/>
  <c r="D35" i="1"/>
  <c r="F35" i="1" s="1"/>
  <c r="K24" i="1"/>
  <c r="B15" i="1"/>
  <c r="B14" i="1"/>
  <c r="H35" i="1" l="1"/>
  <c r="F14" i="1"/>
  <c r="B16" i="1"/>
  <c r="H33" i="1"/>
  <c r="H32" i="1"/>
  <c r="J35" i="1"/>
  <c r="K35" i="1" s="1"/>
  <c r="J34" i="1"/>
  <c r="K34" i="1" s="1"/>
  <c r="J33" i="1"/>
  <c r="K33" i="1" s="1"/>
  <c r="J32" i="1"/>
  <c r="K32" i="1" s="1"/>
  <c r="K31" i="1"/>
  <c r="K30" i="1"/>
  <c r="K29" i="1"/>
  <c r="B3" i="5" l="1"/>
  <c r="B15" i="5" l="1"/>
  <c r="B5" i="5"/>
  <c r="F39" i="1" l="1"/>
  <c r="J39" i="1"/>
  <c r="K39" i="1" s="1"/>
  <c r="E43" i="1" l="1"/>
  <c r="J43" i="1" s="1"/>
  <c r="K43" i="1" s="1"/>
  <c r="E42" i="1"/>
  <c r="J42" i="1" s="1"/>
  <c r="K42" i="1" s="1"/>
  <c r="E41" i="1"/>
  <c r="B10" i="5"/>
  <c r="B11" i="5"/>
  <c r="F16" i="1" l="1"/>
  <c r="F19" i="1" s="1"/>
  <c r="F40" i="1"/>
  <c r="J40" i="1"/>
  <c r="K40" i="1" s="1"/>
  <c r="F41" i="1"/>
  <c r="H41" i="1" s="1"/>
  <c r="J41" i="1"/>
  <c r="K41" i="1" s="1"/>
  <c r="B12" i="5"/>
  <c r="F42" i="1"/>
  <c r="H42" i="1" s="1"/>
  <c r="F10" i="5"/>
  <c r="F43" i="1"/>
  <c r="H43" i="1" s="1"/>
  <c r="F11" i="5" l="1"/>
  <c r="H40" i="1"/>
  <c r="C15" i="1"/>
  <c r="D15" i="1" s="1"/>
  <c r="E15" i="1" s="1"/>
  <c r="G15" i="1" s="1"/>
  <c r="C14" i="1"/>
  <c r="H39" i="1"/>
  <c r="D14" i="1" l="1"/>
  <c r="C16" i="1"/>
  <c r="C19" i="1" s="1"/>
  <c r="C11" i="5"/>
  <c r="C10" i="5"/>
  <c r="F15" i="5"/>
  <c r="F12" i="5"/>
  <c r="D11" i="5"/>
  <c r="D16" i="1" l="1"/>
  <c r="D19" i="1" s="1"/>
  <c r="E14" i="1"/>
  <c r="D10" i="5"/>
  <c r="C12" i="5"/>
  <c r="G14" i="1" l="1"/>
  <c r="G16" i="1" s="1"/>
  <c r="E16" i="1"/>
  <c r="E19" i="1" s="1"/>
  <c r="G19" i="1" s="1"/>
  <c r="E10" i="5"/>
  <c r="D12" i="5"/>
  <c r="C15" i="5"/>
  <c r="G11" i="5"/>
  <c r="E11" i="5"/>
  <c r="B11" i="1" l="1"/>
  <c r="G10" i="5"/>
  <c r="E12" i="5"/>
  <c r="G15" i="5"/>
  <c r="E15" i="5" l="1"/>
  <c r="D15" i="5"/>
  <c r="B7" i="5"/>
  <c r="G1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<sst xmlns="http://schemas.openxmlformats.org/spreadsheetml/2006/main" count="179" uniqueCount="90">
  <si>
    <t>Quantity</t>
  </si>
  <si>
    <t>Number of Contracts</t>
  </si>
  <si>
    <t>Plan Type</t>
  </si>
  <si>
    <t>Kindergarten</t>
  </si>
  <si>
    <t>Infant</t>
  </si>
  <si>
    <t>Newborn</t>
  </si>
  <si>
    <t>Total Contract Price</t>
  </si>
  <si>
    <t>PEY</t>
  </si>
  <si>
    <t>Projected Enrollment Year</t>
  </si>
  <si>
    <t>Donor Amount Due Before App Fees</t>
  </si>
  <si>
    <t>Total Amount Due by Donor</t>
  </si>
  <si>
    <t>11th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</si>
  <si>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</si>
  <si>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</si>
  <si>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</si>
  <si>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</si>
  <si>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</si>
  <si>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</si>
  <si>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</si>
  <si>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</si>
  <si>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</si>
  <si>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</si>
  <si>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Age 4</t>
  </si>
  <si>
    <t>Age 3</t>
  </si>
  <si>
    <t>Age 2</t>
  </si>
  <si>
    <t>Age 1</t>
  </si>
  <si>
    <t>Total Contract Price with App Fees</t>
  </si>
  <si>
    <t>Quantity * Contract Price</t>
  </si>
  <si>
    <t>Quantity * App Fee</t>
  </si>
  <si>
    <t>1/2 Contract Price</t>
  </si>
  <si>
    <t>Contract Price</t>
  </si>
  <si>
    <t>App Fee</t>
  </si>
  <si>
    <t>1 Year</t>
  </si>
  <si>
    <t>Internal Use</t>
  </si>
  <si>
    <t>4-Year Florida University Plan</t>
  </si>
  <si>
    <t>2 + 2 Florida Plan</t>
  </si>
  <si>
    <t>4-Year Florida College Plan</t>
  </si>
  <si>
    <t>2-Year Florida College Plan</t>
  </si>
  <si>
    <t>12th</t>
  </si>
  <si>
    <t>App Fees</t>
  </si>
  <si>
    <t>Total Contract Price minus SRO adjustment</t>
  </si>
  <si>
    <t>1-Year Florida University Plan</t>
  </si>
  <si>
    <t>1/2 CP Plus App Fee</t>
  </si>
  <si>
    <t>Amount to be Matched</t>
  </si>
  <si>
    <t>►Please fill in all cells that have a green tint</t>
  </si>
  <si>
    <t xml:space="preserve">Scholarship Type: </t>
  </si>
  <si>
    <t xml:space="preserve">Foundation Name: </t>
  </si>
  <si>
    <t>Prepaid Plans:</t>
  </si>
  <si>
    <t>Dormitory:</t>
  </si>
  <si>
    <t>Grand Total:</t>
  </si>
  <si>
    <t>Final Check Amount:</t>
  </si>
  <si>
    <t>SRO Adjustment</t>
  </si>
  <si>
    <t>Email</t>
  </si>
  <si>
    <t>prepaid.foundation@myfloridaprepaid.com</t>
  </si>
  <si>
    <t>Phone</t>
  </si>
  <si>
    <t>Florida Prepaid College Foundation Contact Information</t>
  </si>
  <si>
    <t>Step</t>
  </si>
  <si>
    <t>Review Calculator information for accuracy</t>
  </si>
  <si>
    <t>SRO Adjustment:</t>
  </si>
  <si>
    <t>Florida Prepaid College Plans - These are bundled plans and include the traditional tuition, local fee and tuition differential fee plan</t>
  </si>
  <si>
    <t>Instructions</t>
  </si>
  <si>
    <t>Internal Use Only</t>
  </si>
  <si>
    <t>STARS - Match</t>
  </si>
  <si>
    <t>Private</t>
  </si>
  <si>
    <t>Academic A+ Scholarship - Match</t>
  </si>
  <si>
    <t>First-Generation Scholarship - Match</t>
  </si>
  <si>
    <t>In-Demand Scholarship - Match</t>
  </si>
  <si>
    <t>Legacy Scholarship - Match</t>
  </si>
  <si>
    <t>Task</t>
  </si>
  <si>
    <t>1-Year Florida College Plan</t>
  </si>
  <si>
    <t>Select Scholarship Type Here</t>
  </si>
  <si>
    <t>App Value</t>
  </si>
  <si>
    <t>Dormitory - These are dormitory plans that can be purchased for a pre-existing tuition scholarship plan or new tuition scholarship</t>
  </si>
  <si>
    <t>Cut a check using the diagram below for the amount marked as Final Check Amount on the Calculator Tab</t>
  </si>
  <si>
    <t>Navigate to the Calculator tab (below) and enter values in the green tinted cells</t>
  </si>
  <si>
    <t>**This scholarship purchase calculator is for information purposes only. Final purchases will be reviewed and approved by the Florida Prepaid College Foundation.**</t>
  </si>
  <si>
    <t>Mail the check from step 3, a print out of the Calculator tab, and a letter (optional) to the lockbox address listed in the diagram below</t>
  </si>
  <si>
    <t>New</t>
  </si>
  <si>
    <t>Existing</t>
  </si>
  <si>
    <t>Select</t>
  </si>
  <si>
    <t>Adding to a new or existing scholarship?</t>
  </si>
  <si>
    <t xml:space="preserve">             Foundation Scholarship Plan-Nationwide </t>
  </si>
  <si>
    <t>2-Year Florida FPCF Plan</t>
  </si>
  <si>
    <t>P2P - STARS Match</t>
  </si>
  <si>
    <t>Special Opportunity Scholarship</t>
  </si>
  <si>
    <t>1-800-552-4723</t>
  </si>
  <si>
    <t>Purchase Calculator Contract Year 2023</t>
  </si>
  <si>
    <t>Foundation Scholarship Plan - Price Schedule for 2022/2023 Enrollment</t>
  </si>
  <si>
    <t xml:space="preserve"> DORMITORY - Price Schedule for 2022/2023 Enrollment</t>
  </si>
  <si>
    <t>Jump Start - STARS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</si>
</sst>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&quot;$&quot;#,##0.000_);[Red]\(&quot;$&quot;#,##0.000\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sz val="36"/>
      <color theme="0"/>
      <name val="Century Gothic"/>
      <family val="2"/>
    </font>
    <font>
      <sz val="12"/>
      <color theme="0"/>
      <name val="Century Gothic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entury Gothic"/>
      <family val="2"/>
    </font>
    <font>
      <b/>
      <sz val="20"/>
      <name val="Century Gothic"/>
      <family val="2"/>
    </font>
    <font>
      <sz val="20"/>
      <color theme="0"/>
      <name val="Century Gothic"/>
      <family val="2"/>
    </font>
    <font>
      <b/>
      <sz val="10"/>
      <name val="Arial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30"/>
      <color theme="0"/>
      <name val="Century Gothic"/>
      <family val="2"/>
    </font>
    <font>
      <sz val="10"/>
      <color rgb="FFFF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77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</cellStyleXfs>
  <cellXfs count="208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2" fillId="0" borderId="0" xfId="0" applyFont="1"/>
    <xf numFmtId="0" fontId="12" fillId="0" borderId="0" xfId="0" applyFont="1" applyBorder="1"/>
    <xf numFmtId="0" fontId="15" fillId="0" borderId="0" xfId="0" applyFont="1"/>
    <xf numFmtId="44" fontId="12" fillId="0" borderId="0" xfId="2" applyFont="1" applyBorder="1"/>
    <xf numFmtId="44" fontId="12" fillId="0" borderId="0" xfId="0" applyNumberFormat="1" applyFont="1" applyBorder="1"/>
    <xf numFmtId="0" fontId="12" fillId="0" borderId="0" xfId="0" applyFont="1" applyFill="1"/>
    <xf numFmtId="44" fontId="12" fillId="0" borderId="0" xfId="0" applyNumberFormat="1" applyFont="1" applyFill="1"/>
    <xf numFmtId="44" fontId="12" fillId="0" borderId="0" xfId="2" applyNumberFormat="1" applyFont="1" applyBorder="1"/>
    <xf numFmtId="0" fontId="15" fillId="0" borderId="0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5" fillId="0" borderId="0" xfId="0" applyFont="1" applyBorder="1"/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/>
    <xf numFmtId="0" fontId="15" fillId="0" borderId="0" xfId="0" applyFont="1" applyFill="1"/>
    <xf numFmtId="165" fontId="12" fillId="0" borderId="0" xfId="1" applyNumberFormat="1" applyFont="1" applyBorder="1"/>
    <xf numFmtId="0" fontId="14" fillId="0" borderId="1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11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44" fontId="12" fillId="0" borderId="2" xfId="0" applyNumberFormat="1" applyFont="1" applyBorder="1" applyAlignment="1">
      <alignment horizontal="right" vertical="center"/>
    </xf>
    <xf numFmtId="0" fontId="15" fillId="0" borderId="11" xfId="0" applyFont="1" applyBorder="1"/>
    <xf numFmtId="0" fontId="15" fillId="0" borderId="12" xfId="0" applyFont="1" applyBorder="1"/>
    <xf numFmtId="0" fontId="13" fillId="0" borderId="11" xfId="0" applyFont="1" applyBorder="1" applyAlignment="1">
      <alignment horizontal="right"/>
    </xf>
    <xf numFmtId="0" fontId="18" fillId="0" borderId="0" xfId="0" applyFont="1" applyBorder="1"/>
    <xf numFmtId="0" fontId="15" fillId="0" borderId="11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8" fillId="0" borderId="0" xfId="0" applyFont="1" applyBorder="1"/>
    <xf numFmtId="0" fontId="12" fillId="0" borderId="11" xfId="0" applyFont="1" applyBorder="1" applyAlignment="1">
      <alignment horizontal="center" vertical="top" wrapText="1"/>
    </xf>
    <xf numFmtId="44" fontId="12" fillId="0" borderId="12" xfId="2" applyFont="1" applyBorder="1"/>
    <xf numFmtId="0" fontId="12" fillId="0" borderId="12" xfId="0" applyFont="1" applyBorder="1"/>
    <xf numFmtId="0" fontId="7" fillId="0" borderId="0" xfId="0" applyFont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0" fontId="15" fillId="0" borderId="0" xfId="0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0" fontId="14" fillId="9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14" fillId="0" borderId="1" xfId="2" applyFont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right"/>
    </xf>
    <xf numFmtId="0" fontId="12" fillId="13" borderId="2" xfId="0" applyFont="1" applyFill="1" applyBorder="1" applyAlignment="1">
      <alignment horizontal="right" vertical="center"/>
    </xf>
    <xf numFmtId="44" fontId="12" fillId="13" borderId="2" xfId="0" applyNumberFormat="1" applyFont="1" applyFill="1" applyBorder="1" applyAlignment="1">
      <alignment horizontal="right" vertical="center"/>
    </xf>
    <xf numFmtId="44" fontId="12" fillId="13" borderId="1" xfId="2" applyFont="1" applyFill="1" applyBorder="1"/>
    <xf numFmtId="44" fontId="12" fillId="13" borderId="1" xfId="0" applyNumberFormat="1" applyFont="1" applyFill="1" applyBorder="1"/>
    <xf numFmtId="0" fontId="23" fillId="7" borderId="4" xfId="0" applyFont="1" applyFill="1" applyBorder="1" applyAlignment="1">
      <alignment horizontal="left" vertical="center"/>
    </xf>
    <xf numFmtId="0" fontId="24" fillId="0" borderId="0" xfId="0" applyFont="1" applyBorder="1"/>
    <xf numFmtId="0" fontId="25" fillId="0" borderId="0" xfId="0" applyFont="1" applyBorder="1"/>
    <xf numFmtId="0" fontId="24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Border="1"/>
    <xf numFmtId="8" fontId="27" fillId="2" borderId="1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44" fontId="12" fillId="0" borderId="1" xfId="2" applyFont="1" applyBorder="1"/>
    <xf numFmtId="0" fontId="26" fillId="0" borderId="0" xfId="0" applyFont="1" applyBorder="1" applyAlignment="1"/>
    <xf numFmtId="44" fontId="13" fillId="13" borderId="1" xfId="2" applyFont="1" applyFill="1" applyBorder="1" applyAlignment="1">
      <alignment vertical="center"/>
    </xf>
    <xf numFmtId="44" fontId="14" fillId="13" borderId="2" xfId="0" applyNumberFormat="1" applyFont="1" applyFill="1" applyBorder="1" applyAlignment="1">
      <alignment horizontal="right" vertical="center"/>
    </xf>
    <xf numFmtId="44" fontId="14" fillId="13" borderId="1" xfId="0" applyNumberFormat="1" applyFont="1" applyFill="1" applyBorder="1"/>
    <xf numFmtId="44" fontId="28" fillId="0" borderId="1" xfId="2" applyFont="1" applyBorder="1" applyAlignment="1">
      <alignment horizontal="center" wrapText="1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5" fillId="0" borderId="0" xfId="0" applyFont="1" applyBorder="1" applyProtection="1">
      <protection locked="0"/>
    </xf>
    <xf numFmtId="164" fontId="15" fillId="0" borderId="0" xfId="0" applyNumberFormat="1" applyFont="1" applyBorder="1" applyProtection="1">
      <protection locked="0"/>
    </xf>
    <xf numFmtId="43" fontId="15" fillId="0" borderId="0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44" fontId="12" fillId="0" borderId="0" xfId="2" applyFont="1" applyBorder="1" applyProtection="1">
      <protection locked="0"/>
    </xf>
    <xf numFmtId="0" fontId="14" fillId="11" borderId="1" xfId="0" applyFont="1" applyFill="1" applyBorder="1" applyAlignment="1" applyProtection="1">
      <alignment horizontal="right"/>
      <protection locked="0"/>
    </xf>
    <xf numFmtId="0" fontId="14" fillId="11" borderId="6" xfId="0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14" fillId="0" borderId="1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165" fontId="12" fillId="0" borderId="0" xfId="1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4" fontId="14" fillId="0" borderId="1" xfId="2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/>
      <protection locked="0"/>
    </xf>
    <xf numFmtId="44" fontId="12" fillId="5" borderId="1" xfId="2" applyFont="1" applyFill="1" applyBorder="1" applyProtection="1">
      <protection locked="0"/>
    </xf>
    <xf numFmtId="44" fontId="12" fillId="0" borderId="0" xfId="0" applyNumberFormat="1" applyFont="1" applyBorder="1" applyProtection="1">
      <protection locked="0"/>
    </xf>
    <xf numFmtId="44" fontId="12" fillId="0" borderId="0" xfId="2" applyNumberFormat="1" applyFont="1" applyBorder="1" applyProtection="1">
      <protection locked="0"/>
    </xf>
    <xf numFmtId="0" fontId="12" fillId="0" borderId="0" xfId="0" applyFont="1" applyBorder="1" applyAlignment="1" applyProtection="1">
      <protection locked="0"/>
    </xf>
    <xf numFmtId="0" fontId="9" fillId="0" borderId="0" xfId="0" applyFont="1" applyProtection="1">
      <protection locked="0"/>
    </xf>
    <xf numFmtId="0" fontId="0" fillId="4" borderId="1" xfId="0" applyFill="1" applyBorder="1" applyProtection="1">
      <protection locked="0"/>
    </xf>
    <xf numFmtId="0" fontId="10" fillId="0" borderId="0" xfId="0" applyFont="1" applyProtection="1"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164" fontId="14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Protection="1">
      <protection locked="0"/>
    </xf>
    <xf numFmtId="44" fontId="12" fillId="0" borderId="0" xfId="0" applyNumberFormat="1" applyFont="1" applyProtection="1">
      <protection locked="0"/>
    </xf>
    <xf numFmtId="0" fontId="9" fillId="0" borderId="0" xfId="0" applyFont="1" applyFill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5" borderId="2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44" fontId="12" fillId="0" borderId="0" xfId="0" applyNumberFormat="1" applyFont="1" applyFill="1" applyProtection="1">
      <protection locked="0"/>
    </xf>
    <xf numFmtId="0" fontId="15" fillId="0" borderId="0" xfId="0" applyFont="1" applyFill="1" applyProtection="1">
      <protection locked="0"/>
    </xf>
    <xf numFmtId="44" fontId="13" fillId="11" borderId="0" xfId="2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44" fontId="12" fillId="0" borderId="2" xfId="2" applyFont="1" applyBorder="1" applyAlignment="1" applyProtection="1">
      <alignment horizontal="right" vertical="center"/>
    </xf>
    <xf numFmtId="0" fontId="12" fillId="0" borderId="5" xfId="0" applyFont="1" applyBorder="1" applyAlignment="1" applyProtection="1">
      <alignment horizontal="right" vertical="center"/>
    </xf>
    <xf numFmtId="44" fontId="12" fillId="0" borderId="5" xfId="2" applyFont="1" applyBorder="1" applyAlignment="1" applyProtection="1">
      <alignment horizontal="right" vertical="center"/>
    </xf>
    <xf numFmtId="0" fontId="12" fillId="0" borderId="1" xfId="0" applyFont="1" applyFill="1" applyBorder="1" applyProtection="1"/>
    <xf numFmtId="44" fontId="12" fillId="0" borderId="1" xfId="2" applyFont="1" applyFill="1" applyBorder="1" applyAlignment="1" applyProtection="1">
      <alignment horizontal="right" vertical="center"/>
    </xf>
    <xf numFmtId="44" fontId="14" fillId="6" borderId="1" xfId="2" applyFont="1" applyFill="1" applyBorder="1" applyAlignment="1" applyProtection="1">
      <alignment horizontal="right" vertical="center"/>
    </xf>
    <xf numFmtId="44" fontId="12" fillId="0" borderId="1" xfId="0" applyNumberFormat="1" applyFont="1" applyBorder="1" applyProtection="1"/>
    <xf numFmtId="44" fontId="14" fillId="6" borderId="1" xfId="2" applyNumberFormat="1" applyFont="1" applyFill="1" applyBorder="1" applyProtection="1"/>
    <xf numFmtId="8" fontId="12" fillId="0" borderId="2" xfId="0" applyNumberFormat="1" applyFont="1" applyBorder="1" applyProtection="1"/>
    <xf numFmtId="44" fontId="12" fillId="0" borderId="2" xfId="2" applyNumberFormat="1" applyFont="1" applyBorder="1" applyProtection="1"/>
    <xf numFmtId="164" fontId="12" fillId="0" borderId="2" xfId="2" applyNumberFormat="1" applyFont="1" applyBorder="1" applyProtection="1"/>
    <xf numFmtId="0" fontId="0" fillId="0" borderId="0" xfId="0" applyProtection="1"/>
    <xf numFmtId="166" fontId="12" fillId="0" borderId="1" xfId="0" applyNumberFormat="1" applyFont="1" applyBorder="1" applyProtection="1"/>
    <xf numFmtId="8" fontId="12" fillId="0" borderId="1" xfId="0" applyNumberFormat="1" applyFont="1" applyBorder="1" applyProtection="1"/>
    <xf numFmtId="8" fontId="4" fillId="0" borderId="0" xfId="0" applyNumberFormat="1" applyFont="1" applyProtection="1">
      <protection locked="0"/>
    </xf>
    <xf numFmtId="0" fontId="30" fillId="0" borderId="0" xfId="0" applyFont="1" applyBorder="1"/>
    <xf numFmtId="44" fontId="0" fillId="0" borderId="0" xfId="0" applyNumberFormat="1" applyProtection="1">
      <protection locked="0"/>
    </xf>
    <xf numFmtId="0" fontId="26" fillId="0" borderId="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12" fillId="0" borderId="2" xfId="0" applyFont="1" applyFill="1" applyBorder="1" applyProtection="1"/>
    <xf numFmtId="8" fontId="5" fillId="0" borderId="0" xfId="0" applyNumberFormat="1" applyFont="1" applyProtection="1">
      <protection locked="0"/>
    </xf>
    <xf numFmtId="0" fontId="20" fillId="10" borderId="4" xfId="6" applyFont="1" applyFill="1" applyBorder="1" applyAlignment="1">
      <alignment horizontal="left" vertical="center"/>
    </xf>
    <xf numFmtId="0" fontId="20" fillId="10" borderId="13" xfId="6" applyFont="1" applyFill="1" applyBorder="1" applyAlignment="1">
      <alignment horizontal="left" vertical="center"/>
    </xf>
    <xf numFmtId="0" fontId="20" fillId="10" borderId="10" xfId="6" applyFont="1" applyFill="1" applyBorder="1" applyAlignment="1">
      <alignment horizontal="left" vertical="center"/>
    </xf>
    <xf numFmtId="0" fontId="12" fillId="10" borderId="4" xfId="6" applyFont="1" applyFill="1" applyBorder="1" applyAlignment="1">
      <alignment horizontal="left" vertical="center"/>
    </xf>
    <xf numFmtId="0" fontId="12" fillId="10" borderId="13" xfId="6" applyFont="1" applyFill="1" applyBorder="1" applyAlignment="1">
      <alignment horizontal="left" vertical="center"/>
    </xf>
    <xf numFmtId="0" fontId="12" fillId="10" borderId="10" xfId="6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left" vertical="top"/>
    </xf>
    <xf numFmtId="0" fontId="12" fillId="0" borderId="14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left" vertical="top"/>
    </xf>
    <xf numFmtId="0" fontId="12" fillId="10" borderId="5" xfId="0" applyFont="1" applyFill="1" applyBorder="1" applyAlignment="1">
      <alignment horizontal="center" vertical="top"/>
    </xf>
    <xf numFmtId="0" fontId="12" fillId="10" borderId="2" xfId="0" applyFont="1" applyFill="1" applyBorder="1" applyAlignment="1">
      <alignment horizontal="center" vertical="top"/>
    </xf>
    <xf numFmtId="0" fontId="12" fillId="10" borderId="6" xfId="0" applyFont="1" applyFill="1" applyBorder="1" applyAlignment="1">
      <alignment horizontal="left" vertical="top"/>
    </xf>
    <xf numFmtId="0" fontId="12" fillId="10" borderId="14" xfId="0" applyFont="1" applyFill="1" applyBorder="1" applyAlignment="1">
      <alignment horizontal="left" vertical="top"/>
    </xf>
    <xf numFmtId="0" fontId="12" fillId="10" borderId="7" xfId="0" applyFont="1" applyFill="1" applyBorder="1" applyAlignment="1">
      <alignment horizontal="left" vertical="top"/>
    </xf>
    <xf numFmtId="0" fontId="12" fillId="10" borderId="8" xfId="0" applyFont="1" applyFill="1" applyBorder="1" applyAlignment="1">
      <alignment horizontal="left" vertical="top"/>
    </xf>
    <xf numFmtId="0" fontId="12" fillId="10" borderId="3" xfId="0" applyFont="1" applyFill="1" applyBorder="1" applyAlignment="1">
      <alignment horizontal="left" vertical="top"/>
    </xf>
    <xf numFmtId="0" fontId="12" fillId="10" borderId="9" xfId="0" applyFont="1" applyFill="1" applyBorder="1" applyAlignment="1">
      <alignment horizontal="left" vertical="top"/>
    </xf>
    <xf numFmtId="0" fontId="12" fillId="10" borderId="15" xfId="0" applyFont="1" applyFill="1" applyBorder="1" applyAlignment="1">
      <alignment horizontal="center" vertical="top"/>
    </xf>
    <xf numFmtId="0" fontId="12" fillId="10" borderId="6" xfId="0" applyFont="1" applyFill="1" applyBorder="1" applyAlignment="1">
      <alignment horizontal="left" vertical="top" wrapText="1"/>
    </xf>
    <xf numFmtId="0" fontId="12" fillId="10" borderId="14" xfId="0" applyFont="1" applyFill="1" applyBorder="1" applyAlignment="1">
      <alignment horizontal="left" vertical="top" wrapText="1"/>
    </xf>
    <xf numFmtId="0" fontId="12" fillId="10" borderId="7" xfId="0" applyFont="1" applyFill="1" applyBorder="1" applyAlignment="1">
      <alignment horizontal="left" vertical="top" wrapText="1"/>
    </xf>
    <xf numFmtId="0" fontId="12" fillId="10" borderId="11" xfId="0" applyFont="1" applyFill="1" applyBorder="1" applyAlignment="1">
      <alignment horizontal="left" vertical="top" wrapText="1"/>
    </xf>
    <xf numFmtId="0" fontId="12" fillId="10" borderId="0" xfId="0" applyFont="1" applyFill="1" applyBorder="1" applyAlignment="1">
      <alignment horizontal="left" vertical="top" wrapText="1"/>
    </xf>
    <xf numFmtId="0" fontId="12" fillId="10" borderId="12" xfId="0" applyFont="1" applyFill="1" applyBorder="1" applyAlignment="1">
      <alignment horizontal="left" vertical="top" wrapText="1"/>
    </xf>
    <xf numFmtId="0" fontId="12" fillId="10" borderId="8" xfId="0" applyFont="1" applyFill="1" applyBorder="1" applyAlignment="1">
      <alignment horizontal="left" vertical="top" wrapText="1"/>
    </xf>
    <xf numFmtId="0" fontId="12" fillId="10" borderId="3" xfId="0" applyFont="1" applyFill="1" applyBorder="1" applyAlignment="1">
      <alignment horizontal="left" vertical="top" wrapText="1"/>
    </xf>
    <xf numFmtId="0" fontId="12" fillId="10" borderId="9" xfId="0" applyFont="1" applyFill="1" applyBorder="1" applyAlignment="1">
      <alignment horizontal="left" vertical="top" wrapText="1"/>
    </xf>
    <xf numFmtId="0" fontId="16" fillId="8" borderId="0" xfId="0" applyFont="1" applyFill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 applyAlignment="1" applyProtection="1">
      <alignment horizontal="left" vertical="center"/>
      <protection locked="0"/>
    </xf>
    <xf numFmtId="0" fontId="14" fillId="4" borderId="10" xfId="0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center"/>
      <protection locked="0"/>
    </xf>
    <xf numFmtId="0" fontId="14" fillId="4" borderId="10" xfId="0" applyFont="1" applyFill="1" applyBorder="1" applyAlignment="1" applyProtection="1">
      <alignment horizontal="center"/>
      <protection locked="0"/>
    </xf>
    <xf numFmtId="0" fontId="17" fillId="8" borderId="0" xfId="0" applyFont="1" applyFill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left"/>
      <protection locked="0"/>
    </xf>
    <xf numFmtId="0" fontId="29" fillId="8" borderId="0" xfId="0" applyFont="1" applyFill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14" xfId="0" applyFont="1" applyFill="1" applyBorder="1" applyAlignment="1">
      <alignment horizontal="center"/>
    </xf>
    <xf numFmtId="0" fontId="22" fillId="12" borderId="7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left"/>
    </xf>
    <xf numFmtId="0" fontId="15" fillId="13" borderId="13" xfId="0" applyFont="1" applyFill="1" applyBorder="1" applyAlignment="1">
      <alignment horizontal="left"/>
    </xf>
    <xf numFmtId="0" fontId="15" fillId="13" borderId="10" xfId="0" applyFont="1" applyFill="1" applyBorder="1" applyAlignment="1">
      <alignment horizontal="left"/>
    </xf>
  </cellXfs>
  <cellStyles count="8">
    <cellStyle name="Comma" xfId="1" builtinId="3"/>
    <cellStyle name="Currency" xfId="2" builtinId="4"/>
    <cellStyle name="Currency 2" xfId="5" xr:uid="{00000000-0005-0000-0000-000002000000}"/>
    <cellStyle name="Hyperlink" xfId="6" builtinId="8"/>
    <cellStyle name="Normal" xfId="0" builtinId="0"/>
    <cellStyle name="Normal 2" xfId="4" xr:uid="{00000000-0005-0000-0000-000005000000}"/>
    <cellStyle name="Normal 3" xfId="7" xr:uid="{00000000-0005-0000-0000-000034000000}"/>
    <cellStyle name="Normal 4" xfId="3" xr:uid="{00000000-0005-0000-0000-000006000000}"/>
  </cellStyles>
  <dxfs count="0"/>
  <tableStyles count="0" defaultTableStyle="TableStyleMedium9" defaultPivotStyle="PivotStyleLight16"/>
  <colors>
    <mruColors>
      <color rgb="FFF58427"/>
      <color rgb="FFFABF8E"/>
      <color rgb="FFF79D53"/>
      <color rgb="FFF47710"/>
      <color rgb="FFF79443"/>
      <color rgb="FF4D4D4D"/>
      <color rgb="FFFAE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166254</xdr:colOff>
      <xdr:row>7</xdr:row>
      <xdr:rowOff>55418</xdr:rowOff>
    </xdr:from>
    <xdr:to>
      <xdr:col>8</xdr:col>
      <xdr:colOff>58300</xdr:colOff>
      <xdr:row>20</xdr:row>
      <xdr:rowOff>35383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727" y="1461654"/>
          <a:ext cx="608433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22</xdr:row>
      <xdr:rowOff>57150</xdr:rowOff>
    </xdr:from>
    <xdr:to>
      <xdr:col>8</xdr:col>
      <xdr:colOff>29410</xdr:colOff>
      <xdr:row>35</xdr:row>
      <xdr:rowOff>38408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1D19B7-AD4B-49BB-998C-395D10AC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048125"/>
          <a:ext cx="5982535" cy="2210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144968</xdr:colOff>
      <xdr:row>0</xdr:row>
      <xdr:rowOff>79339</xdr:rowOff>
    </xdr:from>
    <xdr:to>
      <xdr:col>1</xdr:col>
      <xdr:colOff>1203395</xdr:colOff>
      <xdr:row>2</xdr:row>
      <xdr:rowOff>92771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68" y="79339"/>
          <a:ext cx="2822457" cy="1194108"/>
        </a:xfrm>
        <a:prstGeom prst="rect">
          <a:avLst/>
        </a:prstGeom>
      </xdr:spPr>
    </xdr:pic>
    <xdr:clientData/>
  </xdr:twoCellAnchor>
  <xdr:twoCellAnchor>
    <xdr:from>
      <xdr:col>4</xdr:col>
      <xdr:colOff>438150</xdr:colOff>
      <xdr:row>3</xdr:row>
      <xdr:rowOff>190500</xdr:rowOff>
    </xdr:from>
    <xdr:to>
      <xdr:col>9</xdr:col>
      <xdr:colOff>688520</xdr:colOff>
      <xdr:row>8</xdr:row>
      <xdr:rowOff>179614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61465B-FB86-493D-BFEC-0FAFC3B3F45A}"/>
            </a:ext>
          </a:extLst>
        </xdr:cNvPr>
        <xdr:cNvSpPr txBox="1"/>
      </xdr:nvSpPr>
      <xdr:spPr>
        <a:xfrm>
          <a:off x="7124700" y="1771650"/>
          <a:ext cx="5908220" cy="989239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ysClr val="windowText" lastClr="00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900" b="1" u="non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Nationwide Scholarship Plans</a:t>
          </a:r>
          <a:r>
            <a:rPr lang="en-US" sz="1900" b="1" u="non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9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In-State, Out-of-State, Private School Usage</a:t>
          </a:r>
          <a:r>
            <a:rPr lang="en-US" sz="190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n-US" sz="19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No Refund, Cancellation or Reassignment </a:t>
          </a:r>
          <a:endParaRPr lang="en-US" sz="2000" i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24</xdr:col>
      <xdr:colOff>425375</xdr:colOff>
      <xdr:row>13</xdr:row>
      <xdr:rowOff>21066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7705294" y="914400"/>
          <a:ext cx="6073140" cy="2217419"/>
          <a:chOff x="1143000" y="1752600"/>
          <a:chExt cx="6042660" cy="221741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1166446" y="1761978"/>
            <a:ext cx="6019214" cy="2208041"/>
            <a:chOff x="2910263" y="2859258"/>
            <a:chExt cx="10172507" cy="2208041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910263" y="2859258"/>
              <a:ext cx="10172507" cy="2208041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>
                  <a:solidFill>
                    <a:sysClr val="windowText" lastClr="000000"/>
                  </a:solidFill>
                  <a:latin typeface="+mn-lt"/>
                </a:rPr>
                <a:t>John Doe				</a:t>
              </a:r>
              <a:r>
                <a:rPr lang="en-US" sz="1100" baseline="0">
                  <a:solidFill>
                    <a:sysClr val="windowText" lastClr="000000"/>
                  </a:solidFill>
                  <a:latin typeface="+mn-lt"/>
                </a:rPr>
                <a:t>                                    </a:t>
              </a:r>
              <a:r>
                <a:rPr lang="en-US" sz="1100">
                  <a:solidFill>
                    <a:sysClr val="windowText" lastClr="000000"/>
                  </a:solidFill>
                  <a:latin typeface="+mn-lt"/>
                </a:rPr>
                <a:t>####</a:t>
              </a:r>
            </a:p>
            <a:p>
              <a:pPr algn="l"/>
              <a:r>
                <a:rPr lang="en-US" sz="1100">
                  <a:solidFill>
                    <a:sysClr val="windowText" lastClr="000000"/>
                  </a:solidFill>
                  <a:latin typeface="+mn-lt"/>
                </a:rPr>
                <a:t>123 Main St.</a:t>
              </a:r>
            </a:p>
            <a:p>
              <a:pPr algn="l"/>
              <a:r>
                <a:rPr lang="en-US" sz="1100">
                  <a:solidFill>
                    <a:sysClr val="windowText" lastClr="000000"/>
                  </a:solidFill>
                  <a:latin typeface="+mn-lt"/>
                </a:rPr>
                <a:t>Anywhere, FL 12345		</a:t>
              </a:r>
              <a:r>
                <a:rPr lang="en-US" sz="1100" baseline="0">
                  <a:solidFill>
                    <a:sysClr val="windowText" lastClr="000000"/>
                  </a:solidFill>
                  <a:latin typeface="+mn-lt"/>
                </a:rPr>
                <a:t>                              </a:t>
              </a:r>
              <a:r>
                <a:rPr lang="en-US" sz="1100">
                  <a:solidFill>
                    <a:sysClr val="windowText" lastClr="000000"/>
                  </a:solidFill>
                  <a:latin typeface="+mn-lt"/>
                </a:rPr>
                <a:t>Date </a:t>
              </a:r>
              <a:r>
                <a:rPr lang="en-US" sz="1100" baseline="0">
                  <a:solidFill>
                    <a:sysClr val="windowText" lastClr="000000"/>
                  </a:solidFill>
                  <a:latin typeface="+mn-lt"/>
                </a:rPr>
                <a:t>____________________</a:t>
              </a:r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  <a:p>
              <a:pPr algn="l"/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  <a:p>
              <a:pPr algn="l"/>
              <a:r>
                <a:rPr lang="en-US" sz="1100">
                  <a:solidFill>
                    <a:sysClr val="windowText" lastClr="000000"/>
                  </a:solidFill>
                  <a:latin typeface="+mn-lt"/>
                </a:rPr>
                <a:t>Pay to the Order of _________________________________________</a:t>
              </a:r>
              <a:endParaRPr lang="en-US" sz="1100" baseline="0">
                <a:solidFill>
                  <a:sysClr val="windowText" lastClr="000000"/>
                </a:solidFill>
                <a:latin typeface="+mn-lt"/>
              </a:endParaRPr>
            </a:p>
            <a:p>
              <a:pPr algn="l"/>
              <a:endParaRPr lang="en-US" sz="1100" baseline="0">
                <a:solidFill>
                  <a:sysClr val="windowText" lastClr="000000"/>
                </a:solidFill>
                <a:latin typeface="+mn-lt"/>
              </a:endParaRPr>
            </a:p>
            <a:p>
              <a:pPr algn="l"/>
              <a:r>
                <a:rPr lang="en-US" sz="1100" baseline="0">
                  <a:solidFill>
                    <a:sysClr val="windowText" lastClr="000000"/>
                  </a:solidFill>
                  <a:latin typeface="+mn-lt"/>
                </a:rPr>
                <a:t>____________________________________________________________ $</a:t>
              </a:r>
            </a:p>
            <a:p>
              <a:pPr algn="l"/>
              <a:endParaRPr lang="en-US" sz="1100" baseline="0">
                <a:solidFill>
                  <a:sysClr val="windowText" lastClr="000000"/>
                </a:solidFill>
                <a:latin typeface="+mn-lt"/>
              </a:endParaRPr>
            </a:p>
            <a:p>
              <a:pPr algn="l"/>
              <a:endParaRPr lang="en-US" sz="1100" baseline="0">
                <a:solidFill>
                  <a:sysClr val="windowText" lastClr="000000"/>
                </a:solidFill>
                <a:latin typeface="+mn-lt"/>
              </a:endParaRPr>
            </a:p>
            <a:p>
              <a:pPr algn="l"/>
              <a:r>
                <a:rPr lang="en-US" sz="1100" baseline="0">
                  <a:solidFill>
                    <a:sysClr val="windowText" lastClr="000000"/>
                  </a:solidFill>
                  <a:latin typeface="+mn-lt"/>
                </a:rPr>
                <a:t>Memo __________________________________	_____________________________</a:t>
              </a:r>
            </a:p>
            <a:p>
              <a:pPr algn="l"/>
              <a:endParaRPr lang="en-US" sz="1100" baseline="0">
                <a:solidFill>
                  <a:sysClr val="windowText" lastClr="000000"/>
                </a:solidFill>
                <a:latin typeface="+mn-lt"/>
              </a:endParaRPr>
            </a:p>
            <a:p>
              <a:pPr algn="l"/>
              <a:r>
                <a:rPr lang="en-US" sz="1100" baseline="0">
                  <a:solidFill>
                    <a:sysClr val="windowText" lastClr="000000"/>
                  </a:solidFill>
                  <a:latin typeface="+mn-lt"/>
                </a:rPr>
                <a:t>                   #########		#########		####</a:t>
              </a:r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0356991" y="3886200"/>
              <a:ext cx="2279012" cy="20574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1143000" y="1752600"/>
            <a:ext cx="5539740" cy="18897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>
                <a:solidFill>
                  <a:schemeClr val="accent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				</a:t>
            </a:r>
            <a:r>
              <a:rPr lang="en-US" sz="1100" baseline="0">
                <a:solidFill>
                  <a:schemeClr val="accent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        </a:t>
            </a:r>
          </a:p>
          <a:p>
            <a:endParaRPr lang="en-US" sz="1100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sz="1100" baseline="0">
                <a:solidFill>
                  <a:schemeClr val="accent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				            March 1, 20XX</a:t>
            </a:r>
          </a:p>
          <a:p>
            <a:endParaRPr lang="en-US" sz="1100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sz="1100" baseline="0">
                <a:solidFill>
                  <a:schemeClr val="accent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	         Florida Prepaid College Foundation</a:t>
            </a:r>
            <a:endParaRPr lang="en-US">
              <a:solidFill>
                <a:schemeClr val="accent2">
                  <a:lumMod val="75000"/>
                </a:schemeClr>
              </a:solidFill>
              <a:effectLst/>
            </a:endParaRPr>
          </a:p>
          <a:p>
            <a:r>
              <a:rPr lang="en-US" sz="1100" baseline="0">
                <a:solidFill>
                  <a:schemeClr val="accent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r>
              <a:rPr lang="en-US" sz="1100" baseline="0">
                <a:solidFill>
                  <a:schemeClr val="accent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   Fifteen-thousand three-hundred fifty-two-dollars and 00/100                           15,352.00</a:t>
            </a:r>
            <a:endParaRPr lang="en-US">
              <a:solidFill>
                <a:schemeClr val="accent2">
                  <a:lumMod val="75000"/>
                </a:schemeClr>
              </a:solidFill>
              <a:effectLst/>
            </a:endParaRPr>
          </a:p>
          <a:p>
            <a:r>
              <a:rPr lang="en-US" sz="1100" baseline="0">
                <a:solidFill>
                  <a:schemeClr val="accent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          </a:t>
            </a:r>
          </a:p>
          <a:p>
            <a:endParaRPr lang="en-US" sz="1100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sz="1100" baseline="0">
                <a:solidFill>
                  <a:schemeClr val="accent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               Account Number		</a:t>
            </a:r>
            <a:endParaRPr lang="en-US" sz="110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4953001" y="3169920"/>
            <a:ext cx="928566" cy="454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2400">
                <a:solidFill>
                  <a:schemeClr val="accent2">
                    <a:lumMod val="75000"/>
                  </a:schemeClr>
                </a:solidFill>
                <a:latin typeface="Freestyle Script" panose="030804020302050B0404" pitchFamily="66" charset="0"/>
              </a:rPr>
              <a:t>John Doe</a:t>
            </a:r>
          </a:p>
        </xdr:txBody>
      </xdr:sp>
    </xdr:grpSp>
    <xdr:clientData/>
  </xdr:twoCellAnchor>
  <xdr:twoCellAnchor>
    <xdr:from>
      <xdr:col>15</xdr:col>
      <xdr:colOff>0</xdr:colOff>
      <xdr:row>14</xdr:row>
      <xdr:rowOff>0</xdr:rowOff>
    </xdr:from>
    <xdr:to>
      <xdr:col>24</xdr:col>
      <xdr:colOff>504346</xdr:colOff>
      <xdr:row>23</xdr:row>
      <xdr:rowOff>49765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17705294" y="3550024"/>
          <a:ext cx="6152111" cy="2273012"/>
          <a:chOff x="6675120" y="1508760"/>
          <a:chExt cx="6088380" cy="2308860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6675120" y="1508760"/>
            <a:ext cx="6088380" cy="230886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3"/>
          <a:stretch/>
        </xdr:blipFill>
        <xdr:spPr>
          <a:xfrm>
            <a:off x="12120789" y="1595258"/>
            <a:ext cx="558891" cy="622162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6743700" y="1592580"/>
            <a:ext cx="4853940" cy="2133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John Doe</a:t>
            </a:r>
          </a:p>
          <a:p>
            <a:r>
              <a:rPr lang="en-US" sz="1100"/>
              <a:t>123 Main St.</a:t>
            </a:r>
          </a:p>
          <a:p>
            <a:r>
              <a:rPr lang="en-US" sz="1100"/>
              <a:t>Anywhere,</a:t>
            </a:r>
            <a:r>
              <a:rPr lang="en-US" sz="1100" baseline="0"/>
              <a:t> FL 12345</a:t>
            </a:r>
          </a:p>
          <a:p>
            <a:endParaRPr lang="en-US" sz="1100" baseline="0"/>
          </a:p>
          <a:p>
            <a:r>
              <a:rPr lang="en-US" sz="1100" baseline="0"/>
              <a:t>		Florida Prepaid College Board</a:t>
            </a:r>
          </a:p>
          <a:p>
            <a:r>
              <a:rPr lang="en-US" sz="1100" baseline="0"/>
              <a:t>		PO Box 31088</a:t>
            </a:r>
          </a:p>
          <a:p>
            <a:r>
              <a:rPr lang="en-US" sz="1100" baseline="0"/>
              <a:t>		Tampa, FL 33631-3088</a:t>
            </a:r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paid.foundation@myfloridaprepai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E"/>
  </sheetPr>
  <dimension ref="A1:Y40"/>
  <sheetViews>
    <sheetView topLeftCell="A4" zoomScaleNormal="100" zoomScaleSheetLayoutView="110" workbookViewId="0">
      <selection activeCell="F56" sqref="F56"/>
    </sheetView>
  </sheetViews>
  <sheetFormatPr defaultRowHeight="13.2" x14ac:dyDescent="0.25"/>
  <cols>
    <col min="1" max="1" width="13.33203125" customWidth="1"/>
    <col min="2" max="11" width="12.88671875" customWidth="1"/>
    <col min="16" max="19" width="11.109375" customWidth="1"/>
  </cols>
  <sheetData>
    <row r="1" spans="1:25" ht="24" x14ac:dyDescent="0.35">
      <c r="A1" s="158" t="s">
        <v>60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X1" s="10"/>
      <c r="Y1" s="10"/>
    </row>
    <row r="2" spans="1:25" ht="19.2" customHeight="1" x14ac:dyDescent="0.25">
      <c r="A2" s="50" t="s">
        <v>56</v>
      </c>
      <c r="B2" s="157" t="s">
        <v>68</v>
      </c>
      <c r="C2" s="157"/>
      <c r="D2" s="157"/>
      <c r="E2" s="157"/>
      <c r="F2" s="157"/>
      <c r="G2" s="157"/>
      <c r="H2" s="157"/>
      <c r="I2" s="157"/>
      <c r="J2" s="157"/>
      <c r="K2" s="157"/>
      <c r="X2" s="10"/>
      <c r="Y2" s="10"/>
    </row>
    <row r="3" spans="1:25" ht="13.95" customHeight="1" x14ac:dyDescent="0.25">
      <c r="A3" s="159">
        <v>1</v>
      </c>
      <c r="B3" s="168" t="s">
        <v>74</v>
      </c>
      <c r="C3" s="169"/>
      <c r="D3" s="169"/>
      <c r="E3" s="169"/>
      <c r="F3" s="169"/>
      <c r="G3" s="169"/>
      <c r="H3" s="169"/>
      <c r="I3" s="169"/>
      <c r="J3" s="169"/>
      <c r="K3" s="170"/>
      <c r="X3" s="10"/>
      <c r="Y3" s="10"/>
    </row>
    <row r="4" spans="1:25" ht="13.95" customHeight="1" x14ac:dyDescent="0.25">
      <c r="A4" s="167"/>
      <c r="B4" s="171"/>
      <c r="C4" s="172"/>
      <c r="D4" s="172"/>
      <c r="E4" s="172"/>
      <c r="F4" s="172"/>
      <c r="G4" s="172"/>
      <c r="H4" s="172"/>
      <c r="I4" s="172"/>
      <c r="J4" s="172"/>
      <c r="K4" s="173"/>
      <c r="X4" s="10"/>
      <c r="Y4" s="10"/>
    </row>
    <row r="5" spans="1:25" ht="13.95" customHeight="1" x14ac:dyDescent="0.25">
      <c r="A5" s="174">
        <v>2</v>
      </c>
      <c r="B5" s="176" t="s">
        <v>57</v>
      </c>
      <c r="C5" s="177"/>
      <c r="D5" s="177"/>
      <c r="E5" s="177"/>
      <c r="F5" s="177"/>
      <c r="G5" s="177"/>
      <c r="H5" s="177"/>
      <c r="I5" s="177"/>
      <c r="J5" s="177"/>
      <c r="K5" s="178"/>
      <c r="X5" s="10"/>
      <c r="Y5" s="10"/>
    </row>
    <row r="6" spans="1:25" ht="13.95" customHeight="1" x14ac:dyDescent="0.25">
      <c r="A6" s="175"/>
      <c r="B6" s="179"/>
      <c r="C6" s="180"/>
      <c r="D6" s="180"/>
      <c r="E6" s="180"/>
      <c r="F6" s="180"/>
      <c r="G6" s="180"/>
      <c r="H6" s="180"/>
      <c r="I6" s="180"/>
      <c r="J6" s="180"/>
      <c r="K6" s="18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X6" s="10"/>
      <c r="Y6" s="10"/>
    </row>
    <row r="7" spans="1:25" ht="13.95" customHeight="1" x14ac:dyDescent="0.25">
      <c r="A7" s="159">
        <v>3</v>
      </c>
      <c r="B7" s="161" t="s">
        <v>73</v>
      </c>
      <c r="C7" s="162"/>
      <c r="D7" s="162"/>
      <c r="E7" s="162"/>
      <c r="F7" s="162"/>
      <c r="G7" s="162"/>
      <c r="H7" s="162"/>
      <c r="I7" s="162"/>
      <c r="J7" s="162"/>
      <c r="K7" s="163"/>
      <c r="X7" s="10"/>
      <c r="Y7" s="10"/>
    </row>
    <row r="8" spans="1:25" ht="13.95" customHeight="1" x14ac:dyDescent="0.25">
      <c r="A8" s="160"/>
      <c r="B8" s="164"/>
      <c r="C8" s="165"/>
      <c r="D8" s="165"/>
      <c r="E8" s="165"/>
      <c r="F8" s="165"/>
      <c r="G8" s="165"/>
      <c r="H8" s="165"/>
      <c r="I8" s="165"/>
      <c r="J8" s="165"/>
      <c r="K8" s="166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X8" s="10"/>
      <c r="Y8" s="10"/>
    </row>
    <row r="9" spans="1:25" ht="13.95" customHeight="1" x14ac:dyDescent="0.25">
      <c r="A9" s="160"/>
      <c r="B9" s="164"/>
      <c r="C9" s="165"/>
      <c r="D9" s="165"/>
      <c r="E9" s="165"/>
      <c r="F9" s="165"/>
      <c r="G9" s="165"/>
      <c r="H9" s="165"/>
      <c r="I9" s="165"/>
      <c r="J9" s="165"/>
      <c r="K9" s="16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3.95" customHeight="1" x14ac:dyDescent="0.25">
      <c r="A10" s="160"/>
      <c r="B10" s="164"/>
      <c r="C10" s="165"/>
      <c r="D10" s="165"/>
      <c r="E10" s="165"/>
      <c r="F10" s="165"/>
      <c r="G10" s="165"/>
      <c r="H10" s="165"/>
      <c r="I10" s="165"/>
      <c r="J10" s="165"/>
      <c r="K10" s="16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3.95" customHeight="1" x14ac:dyDescent="0.25">
      <c r="A11" s="160"/>
      <c r="B11" s="164"/>
      <c r="C11" s="165"/>
      <c r="D11" s="165"/>
      <c r="E11" s="165"/>
      <c r="F11" s="165"/>
      <c r="G11" s="165"/>
      <c r="H11" s="165"/>
      <c r="I11" s="165"/>
      <c r="J11" s="165"/>
      <c r="K11" s="166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3.95" customHeight="1" x14ac:dyDescent="0.25">
      <c r="A12" s="160"/>
      <c r="B12" s="164"/>
      <c r="C12" s="165"/>
      <c r="D12" s="165"/>
      <c r="E12" s="165"/>
      <c r="F12" s="165"/>
      <c r="G12" s="165"/>
      <c r="H12" s="165"/>
      <c r="I12" s="165"/>
      <c r="J12" s="165"/>
      <c r="K12" s="166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3.95" customHeight="1" x14ac:dyDescent="0.25">
      <c r="A13" s="160"/>
      <c r="B13" s="164"/>
      <c r="C13" s="165"/>
      <c r="D13" s="165"/>
      <c r="E13" s="165"/>
      <c r="F13" s="165"/>
      <c r="G13" s="165"/>
      <c r="H13" s="165"/>
      <c r="I13" s="165"/>
      <c r="J13" s="165"/>
      <c r="K13" s="166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3.95" customHeight="1" x14ac:dyDescent="0.25">
      <c r="A14" s="160"/>
      <c r="B14" s="164"/>
      <c r="C14" s="165"/>
      <c r="D14" s="165"/>
      <c r="E14" s="165"/>
      <c r="F14" s="165"/>
      <c r="G14" s="165"/>
      <c r="H14" s="165"/>
      <c r="I14" s="165"/>
      <c r="J14" s="165"/>
      <c r="K14" s="16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3.95" customHeight="1" x14ac:dyDescent="0.25">
      <c r="A15" s="160"/>
      <c r="B15" s="164"/>
      <c r="C15" s="165"/>
      <c r="D15" s="165"/>
      <c r="E15" s="165"/>
      <c r="F15" s="165"/>
      <c r="G15" s="165"/>
      <c r="H15" s="165"/>
      <c r="I15" s="165"/>
      <c r="J15" s="165"/>
      <c r="K15" s="16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3.95" customHeight="1" x14ac:dyDescent="0.25">
      <c r="A16" s="160"/>
      <c r="B16" s="164"/>
      <c r="C16" s="165"/>
      <c r="D16" s="165"/>
      <c r="E16" s="165"/>
      <c r="F16" s="165"/>
      <c r="G16" s="165"/>
      <c r="H16" s="165"/>
      <c r="I16" s="165"/>
      <c r="J16" s="165"/>
      <c r="K16" s="16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3.95" customHeight="1" x14ac:dyDescent="0.25">
      <c r="A17" s="160"/>
      <c r="B17" s="164"/>
      <c r="C17" s="165"/>
      <c r="D17" s="165"/>
      <c r="E17" s="165"/>
      <c r="F17" s="165"/>
      <c r="G17" s="165"/>
      <c r="H17" s="165"/>
      <c r="I17" s="165"/>
      <c r="J17" s="165"/>
      <c r="K17" s="16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3.95" customHeight="1" x14ac:dyDescent="0.25">
      <c r="A18" s="160"/>
      <c r="B18" s="164"/>
      <c r="C18" s="165"/>
      <c r="D18" s="165"/>
      <c r="E18" s="165"/>
      <c r="F18" s="165"/>
      <c r="G18" s="165"/>
      <c r="H18" s="165"/>
      <c r="I18" s="165"/>
      <c r="J18" s="165"/>
      <c r="K18" s="166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3.95" customHeight="1" x14ac:dyDescent="0.25">
      <c r="A19" s="160"/>
      <c r="B19" s="164"/>
      <c r="C19" s="165"/>
      <c r="D19" s="165"/>
      <c r="E19" s="165"/>
      <c r="F19" s="165"/>
      <c r="G19" s="165"/>
      <c r="H19" s="165"/>
      <c r="I19" s="165"/>
      <c r="J19" s="165"/>
      <c r="K19" s="16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3.95" customHeight="1" x14ac:dyDescent="0.25">
      <c r="A20" s="160"/>
      <c r="B20" s="164"/>
      <c r="C20" s="165"/>
      <c r="D20" s="165"/>
      <c r="E20" s="165"/>
      <c r="F20" s="165"/>
      <c r="G20" s="165"/>
      <c r="H20" s="165"/>
      <c r="I20" s="165"/>
      <c r="J20" s="165"/>
      <c r="K20" s="16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3.95" customHeight="1" x14ac:dyDescent="0.25">
      <c r="A21" s="160"/>
      <c r="B21" s="164"/>
      <c r="C21" s="165"/>
      <c r="D21" s="165"/>
      <c r="E21" s="165"/>
      <c r="F21" s="165"/>
      <c r="G21" s="165"/>
      <c r="H21" s="165"/>
      <c r="I21" s="165"/>
      <c r="J21" s="165"/>
      <c r="K21" s="16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3.95" customHeight="1" x14ac:dyDescent="0.25">
      <c r="A22" s="174">
        <v>4</v>
      </c>
      <c r="B22" s="183" t="s">
        <v>76</v>
      </c>
      <c r="C22" s="184"/>
      <c r="D22" s="184"/>
      <c r="E22" s="184"/>
      <c r="F22" s="184"/>
      <c r="G22" s="184"/>
      <c r="H22" s="184"/>
      <c r="I22" s="184"/>
      <c r="J22" s="184"/>
      <c r="K22" s="185"/>
    </row>
    <row r="23" spans="1:25" ht="13.95" customHeight="1" x14ac:dyDescent="0.25">
      <c r="A23" s="182"/>
      <c r="B23" s="186"/>
      <c r="C23" s="187"/>
      <c r="D23" s="187"/>
      <c r="E23" s="187"/>
      <c r="F23" s="187"/>
      <c r="G23" s="187"/>
      <c r="H23" s="187"/>
      <c r="I23" s="187"/>
      <c r="J23" s="187"/>
      <c r="K23" s="188"/>
    </row>
    <row r="24" spans="1:25" ht="13.95" customHeight="1" x14ac:dyDescent="0.25">
      <c r="A24" s="182"/>
      <c r="B24" s="186"/>
      <c r="C24" s="187"/>
      <c r="D24" s="187"/>
      <c r="E24" s="187"/>
      <c r="F24" s="187"/>
      <c r="G24" s="187"/>
      <c r="H24" s="187"/>
      <c r="I24" s="187"/>
      <c r="J24" s="187"/>
      <c r="K24" s="188"/>
    </row>
    <row r="25" spans="1:25" ht="13.95" customHeight="1" x14ac:dyDescent="0.25">
      <c r="A25" s="182"/>
      <c r="B25" s="186"/>
      <c r="C25" s="187"/>
      <c r="D25" s="187"/>
      <c r="E25" s="187"/>
      <c r="F25" s="187"/>
      <c r="G25" s="187"/>
      <c r="H25" s="187"/>
      <c r="I25" s="187"/>
      <c r="J25" s="187"/>
      <c r="K25" s="188"/>
    </row>
    <row r="26" spans="1:25" ht="13.95" customHeight="1" x14ac:dyDescent="0.25">
      <c r="A26" s="182"/>
      <c r="B26" s="186"/>
      <c r="C26" s="187"/>
      <c r="D26" s="187"/>
      <c r="E26" s="187"/>
      <c r="F26" s="187"/>
      <c r="G26" s="187"/>
      <c r="H26" s="187"/>
      <c r="I26" s="187"/>
      <c r="J26" s="187"/>
      <c r="K26" s="188"/>
    </row>
    <row r="27" spans="1:25" ht="13.95" customHeight="1" x14ac:dyDescent="0.25">
      <c r="A27" s="182"/>
      <c r="B27" s="186"/>
      <c r="C27" s="187"/>
      <c r="D27" s="187"/>
      <c r="E27" s="187"/>
      <c r="F27" s="187"/>
      <c r="G27" s="187"/>
      <c r="H27" s="187"/>
      <c r="I27" s="187"/>
      <c r="J27" s="187"/>
      <c r="K27" s="188"/>
    </row>
    <row r="28" spans="1:25" ht="13.95" customHeight="1" x14ac:dyDescent="0.25">
      <c r="A28" s="182"/>
      <c r="B28" s="186"/>
      <c r="C28" s="187"/>
      <c r="D28" s="187"/>
      <c r="E28" s="187"/>
      <c r="F28" s="187"/>
      <c r="G28" s="187"/>
      <c r="H28" s="187"/>
      <c r="I28" s="187"/>
      <c r="J28" s="187"/>
      <c r="K28" s="188"/>
    </row>
    <row r="29" spans="1:25" ht="13.95" customHeight="1" x14ac:dyDescent="0.25">
      <c r="A29" s="182"/>
      <c r="B29" s="186"/>
      <c r="C29" s="187"/>
      <c r="D29" s="187"/>
      <c r="E29" s="187"/>
      <c r="F29" s="187"/>
      <c r="G29" s="187"/>
      <c r="H29" s="187"/>
      <c r="I29" s="187"/>
      <c r="J29" s="187"/>
      <c r="K29" s="188"/>
    </row>
    <row r="30" spans="1:25" ht="13.95" customHeight="1" x14ac:dyDescent="0.25">
      <c r="A30" s="182"/>
      <c r="B30" s="186"/>
      <c r="C30" s="187"/>
      <c r="D30" s="187"/>
      <c r="E30" s="187"/>
      <c r="F30" s="187"/>
      <c r="G30" s="187"/>
      <c r="H30" s="187"/>
      <c r="I30" s="187"/>
      <c r="J30" s="187"/>
      <c r="K30" s="188"/>
    </row>
    <row r="31" spans="1:25" ht="13.95" customHeight="1" x14ac:dyDescent="0.25">
      <c r="A31" s="182"/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1:25" ht="13.95" customHeight="1" x14ac:dyDescent="0.25">
      <c r="A32" s="182"/>
      <c r="B32" s="186"/>
      <c r="C32" s="187"/>
      <c r="D32" s="187"/>
      <c r="E32" s="187"/>
      <c r="F32" s="187"/>
      <c r="G32" s="187"/>
      <c r="H32" s="187"/>
      <c r="I32" s="187"/>
      <c r="J32" s="187"/>
      <c r="K32" s="188"/>
    </row>
    <row r="33" spans="1:11" ht="13.95" customHeight="1" x14ac:dyDescent="0.25">
      <c r="A33" s="182"/>
      <c r="B33" s="186"/>
      <c r="C33" s="187"/>
      <c r="D33" s="187"/>
      <c r="E33" s="187"/>
      <c r="F33" s="187"/>
      <c r="G33" s="187"/>
      <c r="H33" s="187"/>
      <c r="I33" s="187"/>
      <c r="J33" s="187"/>
      <c r="K33" s="188"/>
    </row>
    <row r="34" spans="1:11" ht="13.95" customHeight="1" x14ac:dyDescent="0.25">
      <c r="A34" s="182"/>
      <c r="B34" s="186"/>
      <c r="C34" s="187"/>
      <c r="D34" s="187"/>
      <c r="E34" s="187"/>
      <c r="F34" s="187"/>
      <c r="G34" s="187"/>
      <c r="H34" s="187"/>
      <c r="I34" s="187"/>
      <c r="J34" s="187"/>
      <c r="K34" s="188"/>
    </row>
    <row r="35" spans="1:11" ht="13.95" customHeight="1" x14ac:dyDescent="0.25">
      <c r="A35" s="182"/>
      <c r="B35" s="186"/>
      <c r="C35" s="187"/>
      <c r="D35" s="187"/>
      <c r="E35" s="187"/>
      <c r="F35" s="187"/>
      <c r="G35" s="187"/>
      <c r="H35" s="187"/>
      <c r="I35" s="187"/>
      <c r="J35" s="187"/>
      <c r="K35" s="188"/>
    </row>
    <row r="36" spans="1:11" ht="13.95" customHeight="1" x14ac:dyDescent="0.25">
      <c r="A36" s="175"/>
      <c r="B36" s="189"/>
      <c r="C36" s="190"/>
      <c r="D36" s="190"/>
      <c r="E36" s="190"/>
      <c r="F36" s="190"/>
      <c r="G36" s="190"/>
      <c r="H36" s="190"/>
      <c r="I36" s="190"/>
      <c r="J36" s="190"/>
      <c r="K36" s="191"/>
    </row>
    <row r="38" spans="1:11" x14ac:dyDescent="0.25">
      <c r="A38" s="154" t="s">
        <v>55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6"/>
    </row>
    <row r="39" spans="1:11" ht="20.399999999999999" customHeight="1" x14ac:dyDescent="0.25">
      <c r="A39" s="58" t="s">
        <v>52</v>
      </c>
      <c r="B39" s="148" t="s">
        <v>53</v>
      </c>
      <c r="C39" s="149"/>
      <c r="D39" s="149"/>
      <c r="E39" s="149"/>
      <c r="F39" s="149"/>
      <c r="G39" s="149"/>
      <c r="H39" s="149"/>
      <c r="I39" s="149"/>
      <c r="J39" s="149"/>
      <c r="K39" s="150"/>
    </row>
    <row r="40" spans="1:11" ht="19.95" customHeight="1" x14ac:dyDescent="0.25">
      <c r="A40" s="58" t="s">
        <v>54</v>
      </c>
      <c r="B40" s="151" t="s">
        <v>85</v>
      </c>
      <c r="C40" s="152"/>
      <c r="D40" s="152"/>
      <c r="E40" s="152"/>
      <c r="F40" s="152"/>
      <c r="G40" s="152"/>
      <c r="H40" s="152"/>
      <c r="I40" s="152"/>
      <c r="J40" s="152"/>
      <c r="K40" s="153"/>
    </row>
  </sheetData>
  <protectedRanges>
    <protectedRange sqref="J7:J21" name="Range1_1"/>
  </protectedRanges>
  <mergeCells count="13">
    <mergeCell ref="B39:K39"/>
    <mergeCell ref="B40:K40"/>
    <mergeCell ref="A38:K38"/>
    <mergeCell ref="B2:K2"/>
    <mergeCell ref="A1:K1"/>
    <mergeCell ref="A7:A21"/>
    <mergeCell ref="B7:K21"/>
    <mergeCell ref="A3:A4"/>
    <mergeCell ref="B3:K4"/>
    <mergeCell ref="A5:A6"/>
    <mergeCell ref="B5:K6"/>
    <mergeCell ref="A22:A36"/>
    <mergeCell ref="B22:K36"/>
  </mergeCells>
  <hyperlinks>
    <hyperlink ref="B39" r:id="rId1" xr:uid="{00000000-0004-0000-0000-000000000000}"/>
  </hyperlinks>
  <pageMargins left="0.7" right="0.7" top="0.75" bottom="0.75" header="0.3" footer="0.3"/>
  <pageSetup scale="6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E"/>
    <pageSetUpPr fitToPage="1"/>
  </sheetPr>
  <dimension ref="A1:IV49"/>
  <sheetViews>
    <sheetView tabSelected="1" zoomScale="80" zoomScaleNormal="80" zoomScaleSheetLayoutView="80" workbookViewId="0">
      <selection activeCell="H18" sqref="H18"/>
    </sheetView>
  </sheetViews>
  <sheetFormatPr defaultColWidth="9.109375" defaultRowHeight="13.8" x14ac:dyDescent="0.3"/>
  <cols>
    <col min="1" max="1" width="25.6640625" style="75" customWidth="1"/>
    <col min="2" max="2" width="28.33203125" style="75" customWidth="1"/>
    <col min="3" max="3" width="22.33203125" style="75" bestFit="1" customWidth="1"/>
    <col min="4" max="4" width="21.109375" style="75" bestFit="1" customWidth="1"/>
    <col min="5" max="5" width="22.44140625" style="75" customWidth="1"/>
    <col min="6" max="6" width="15.44140625" style="75" customWidth="1"/>
    <col min="7" max="7" width="20.88671875" style="75" customWidth="1"/>
    <col min="8" max="8" width="17.6640625" style="75" bestFit="1" customWidth="1"/>
    <col min="9" max="9" width="6.109375" style="75" customWidth="1"/>
    <col min="10" max="10" width="14" style="75" bestFit="1" customWidth="1"/>
    <col min="11" max="11" width="14.109375" style="75" customWidth="1"/>
    <col min="12" max="12" width="0" style="75" hidden="1" customWidth="1"/>
    <col min="13" max="13" width="17.109375" style="75" hidden="1" customWidth="1"/>
    <col min="14" max="14" width="9.109375" style="75" hidden="1" customWidth="1"/>
    <col min="15" max="15" width="9.109375" style="75"/>
    <col min="16" max="16" width="13.33203125" style="75" bestFit="1" customWidth="1"/>
    <col min="17" max="18" width="9.109375" style="75"/>
    <col min="19" max="19" width="14.33203125" style="75" bestFit="1" customWidth="1"/>
    <col min="20" max="16384" width="9.109375" style="75"/>
  </cols>
  <sheetData>
    <row r="1" spans="1:256" ht="43.2" customHeight="1" x14ac:dyDescent="0.3">
      <c r="A1" s="192" t="s">
        <v>81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74"/>
      <c r="M1" s="75" t="s">
        <v>70</v>
      </c>
      <c r="N1" s="75" t="s">
        <v>71</v>
      </c>
    </row>
    <row r="2" spans="1:256" ht="49.95" customHeight="1" x14ac:dyDescent="0.3">
      <c r="A2" s="200" t="s">
        <v>86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74"/>
    </row>
    <row r="3" spans="1:256" ht="31.2" customHeight="1" x14ac:dyDescent="0.3">
      <c r="A3" s="198" t="s">
        <v>75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74"/>
      <c r="M3" s="75" t="s">
        <v>64</v>
      </c>
      <c r="N3" s="75">
        <v>10</v>
      </c>
    </row>
    <row r="4" spans="1:256" ht="15.6" x14ac:dyDescent="0.3">
      <c r="A4" s="74"/>
      <c r="B4" s="76"/>
      <c r="C4" s="77"/>
      <c r="D4" s="77"/>
      <c r="E4" s="78"/>
      <c r="F4" s="74"/>
      <c r="G4" s="74"/>
      <c r="H4" s="74"/>
      <c r="I4" s="74"/>
      <c r="J4" s="74"/>
      <c r="K4" s="74"/>
      <c r="L4" s="74"/>
      <c r="M4" s="75" t="s">
        <v>65</v>
      </c>
      <c r="N4" s="75">
        <v>10</v>
      </c>
    </row>
    <row r="5" spans="1:256" ht="15.6" x14ac:dyDescent="0.3">
      <c r="A5" s="79"/>
      <c r="B5" s="199" t="s">
        <v>44</v>
      </c>
      <c r="C5" s="199"/>
      <c r="D5" s="199"/>
      <c r="E5" s="80"/>
      <c r="F5" s="81"/>
      <c r="G5" s="81"/>
      <c r="I5" s="74"/>
      <c r="J5" s="74"/>
      <c r="K5" s="74"/>
      <c r="L5" s="74"/>
      <c r="M5" s="75" t="s">
        <v>66</v>
      </c>
      <c r="N5" s="75">
        <v>10</v>
      </c>
    </row>
    <row r="6" spans="1:256" ht="15.6" x14ac:dyDescent="0.3">
      <c r="A6" s="76"/>
      <c r="B6" s="74"/>
      <c r="C6" s="74"/>
      <c r="D6" s="74"/>
      <c r="E6" s="74"/>
      <c r="G6" s="81"/>
      <c r="H6" s="74"/>
      <c r="I6" s="74"/>
      <c r="J6" s="74"/>
      <c r="K6" s="74"/>
      <c r="L6" s="74"/>
      <c r="M6" s="75" t="s">
        <v>67</v>
      </c>
      <c r="N6" s="75">
        <v>10</v>
      </c>
    </row>
    <row r="7" spans="1:256" ht="15.6" x14ac:dyDescent="0.3">
      <c r="A7" s="82" t="s">
        <v>46</v>
      </c>
      <c r="B7" s="199"/>
      <c r="C7" s="199"/>
      <c r="D7" s="199"/>
      <c r="E7" s="83"/>
      <c r="F7" s="81"/>
      <c r="G7" s="81"/>
      <c r="H7" s="84"/>
      <c r="I7" s="84"/>
      <c r="J7" s="74"/>
      <c r="K7" s="74"/>
      <c r="L7" s="85"/>
      <c r="M7" s="75" t="s">
        <v>84</v>
      </c>
      <c r="N7" s="75">
        <v>0</v>
      </c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spans="1:256" ht="15.6" x14ac:dyDescent="0.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75" t="s">
        <v>62</v>
      </c>
      <c r="N8" s="75">
        <v>10</v>
      </c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spans="1:256" ht="15.6" x14ac:dyDescent="0.3">
      <c r="A9" s="82" t="s">
        <v>45</v>
      </c>
      <c r="B9" s="199"/>
      <c r="C9" s="199"/>
      <c r="D9" s="199"/>
      <c r="E9" s="79"/>
      <c r="F9" s="74"/>
      <c r="G9" s="85"/>
      <c r="H9" s="85"/>
      <c r="I9" s="85"/>
      <c r="K9" s="85"/>
      <c r="L9" s="74"/>
      <c r="M9" s="75" t="s">
        <v>83</v>
      </c>
    </row>
    <row r="10" spans="1:256" ht="15.6" x14ac:dyDescent="0.3">
      <c r="A10" s="81"/>
      <c r="B10" s="81"/>
      <c r="C10" s="81"/>
      <c r="D10" s="81"/>
      <c r="E10" s="81"/>
      <c r="F10" s="74"/>
      <c r="G10" s="85"/>
      <c r="H10" s="85"/>
      <c r="I10" s="85"/>
      <c r="J10" s="85"/>
      <c r="K10" s="85"/>
      <c r="L10" s="74"/>
      <c r="M10" s="75" t="s">
        <v>89</v>
      </c>
    </row>
    <row r="11" spans="1:256" ht="15.6" x14ac:dyDescent="0.3">
      <c r="A11" s="82" t="s">
        <v>50</v>
      </c>
      <c r="B11" s="124">
        <f>IF(OR(G19&gt;G16,G19=0),G16,G19)</f>
        <v>0</v>
      </c>
      <c r="C11" s="81"/>
      <c r="D11" s="81"/>
      <c r="E11" s="81"/>
      <c r="F11" s="74"/>
      <c r="G11" s="85"/>
      <c r="H11" s="85"/>
      <c r="I11" s="85"/>
      <c r="J11" s="85"/>
      <c r="K11" s="85"/>
      <c r="L11" s="74"/>
      <c r="M11" s="75" t="s">
        <v>63</v>
      </c>
    </row>
    <row r="12" spans="1:256" s="90" customFormat="1" ht="15.6" x14ac:dyDescent="0.3">
      <c r="A12" s="76"/>
      <c r="B12" s="87"/>
      <c r="C12" s="87"/>
      <c r="D12" s="87"/>
      <c r="E12" s="88"/>
      <c r="F12" s="88"/>
      <c r="G12" s="88"/>
      <c r="H12" s="74"/>
      <c r="I12" s="74"/>
      <c r="J12" s="74"/>
      <c r="K12" s="74"/>
      <c r="L12" s="89"/>
      <c r="M12" s="75" t="s">
        <v>77</v>
      </c>
    </row>
    <row r="13" spans="1:256" ht="40.200000000000003" customHeight="1" x14ac:dyDescent="0.3">
      <c r="A13" s="91"/>
      <c r="B13" s="92" t="s">
        <v>1</v>
      </c>
      <c r="C13" s="92" t="s">
        <v>6</v>
      </c>
      <c r="D13" s="92" t="s">
        <v>43</v>
      </c>
      <c r="E13" s="92" t="s">
        <v>9</v>
      </c>
      <c r="F13" s="92" t="s">
        <v>39</v>
      </c>
      <c r="G13" s="92" t="s">
        <v>10</v>
      </c>
      <c r="H13" s="93"/>
      <c r="I13" s="93"/>
      <c r="J13" s="93"/>
      <c r="K13" s="94"/>
      <c r="L13" s="74"/>
      <c r="M13" s="75" t="s">
        <v>78</v>
      </c>
    </row>
    <row r="14" spans="1:256" ht="18" customHeight="1" x14ac:dyDescent="0.3">
      <c r="A14" s="95" t="s">
        <v>47</v>
      </c>
      <c r="B14" s="125">
        <f>SUM(A24:A35)</f>
        <v>0</v>
      </c>
      <c r="C14" s="126">
        <f>SUM(F24:F35)</f>
        <v>0</v>
      </c>
      <c r="D14" s="126">
        <f>ROUND(IF($B$9="PRIVATE",0,C14/2),2)</f>
        <v>0</v>
      </c>
      <c r="E14" s="126">
        <f>C14-D14</f>
        <v>0</v>
      </c>
      <c r="F14" s="126">
        <f>SUM(G24:G35)</f>
        <v>0</v>
      </c>
      <c r="G14" s="126">
        <f>F14+E14</f>
        <v>0</v>
      </c>
      <c r="H14" s="93"/>
      <c r="I14" s="93"/>
      <c r="J14" s="93"/>
      <c r="K14" s="93"/>
      <c r="L14" s="74"/>
      <c r="M14" s="90"/>
    </row>
    <row r="15" spans="1:256" s="97" customFormat="1" ht="18" customHeight="1" x14ac:dyDescent="0.35">
      <c r="A15" s="96" t="s">
        <v>48</v>
      </c>
      <c r="B15" s="127">
        <f>SUM(A39:A43)</f>
        <v>0</v>
      </c>
      <c r="C15" s="128">
        <f>SUM(F39:F43)</f>
        <v>0</v>
      </c>
      <c r="D15" s="126">
        <f>ROUND(IF($B$9="PRIVATE",0,C15/2),2)</f>
        <v>0</v>
      </c>
      <c r="E15" s="126">
        <f>C15-D15</f>
        <v>0</v>
      </c>
      <c r="F15" s="126">
        <f>SUM(G39:G43)</f>
        <v>0</v>
      </c>
      <c r="G15" s="126">
        <f>F15+E15</f>
        <v>0</v>
      </c>
      <c r="H15" s="93"/>
      <c r="I15" s="93"/>
      <c r="J15" s="93"/>
      <c r="K15" s="93"/>
      <c r="L15" s="74"/>
      <c r="M15" s="75"/>
    </row>
    <row r="16" spans="1:256" s="97" customFormat="1" ht="18" x14ac:dyDescent="0.35">
      <c r="A16" s="98" t="s">
        <v>49</v>
      </c>
      <c r="B16" s="129">
        <f t="shared" ref="B16:G16" si="0">SUM(B14:B15)</f>
        <v>0</v>
      </c>
      <c r="C16" s="130">
        <f t="shared" si="0"/>
        <v>0</v>
      </c>
      <c r="D16" s="130">
        <f t="shared" si="0"/>
        <v>0</v>
      </c>
      <c r="E16" s="130">
        <f t="shared" si="0"/>
        <v>0</v>
      </c>
      <c r="F16" s="130">
        <f t="shared" si="0"/>
        <v>0</v>
      </c>
      <c r="G16" s="131">
        <f t="shared" si="0"/>
        <v>0</v>
      </c>
      <c r="H16" s="93"/>
      <c r="I16" s="99"/>
      <c r="J16" s="99"/>
      <c r="K16" s="93"/>
      <c r="L16" s="74"/>
      <c r="M16" s="75"/>
    </row>
    <row r="17" spans="1:19" s="97" customFormat="1" ht="22.2" customHeight="1" x14ac:dyDescent="0.35">
      <c r="A17" s="100"/>
      <c r="B17" s="101"/>
      <c r="C17" s="94"/>
      <c r="D17" s="94"/>
      <c r="E17" s="93"/>
      <c r="F17" s="93"/>
      <c r="G17" s="93"/>
      <c r="H17" s="93"/>
      <c r="I17" s="81"/>
      <c r="J17" s="81"/>
      <c r="K17" s="93"/>
      <c r="L17" s="74"/>
    </row>
    <row r="18" spans="1:19" s="97" customFormat="1" ht="40.200000000000003" customHeight="1" x14ac:dyDescent="0.35">
      <c r="A18" s="93"/>
      <c r="B18" s="102" t="s">
        <v>51</v>
      </c>
      <c r="C18" s="103" t="s">
        <v>6</v>
      </c>
      <c r="D18" s="92" t="s">
        <v>43</v>
      </c>
      <c r="E18" s="92" t="s">
        <v>9</v>
      </c>
      <c r="F18" s="92" t="s">
        <v>39</v>
      </c>
      <c r="G18" s="92" t="s">
        <v>10</v>
      </c>
      <c r="H18" s="93"/>
      <c r="I18" s="142"/>
      <c r="J18" s="104"/>
      <c r="K18" s="93"/>
      <c r="L18" s="74"/>
      <c r="P18" s="147"/>
    </row>
    <row r="19" spans="1:19" s="97" customFormat="1" ht="18" x14ac:dyDescent="0.35">
      <c r="A19" s="105" t="s">
        <v>58</v>
      </c>
      <c r="B19" s="106">
        <v>0</v>
      </c>
      <c r="C19" s="126">
        <f>IF(B19=0,0,C16)</f>
        <v>0</v>
      </c>
      <c r="D19" s="126">
        <f>IF(B19=0,0,D16)</f>
        <v>0</v>
      </c>
      <c r="E19" s="132">
        <f>IF(OR(B19=0,E16-B19&lt;0),0, E16-B19)</f>
        <v>0</v>
      </c>
      <c r="F19" s="132">
        <f>IF(B19=0, 0, F16)</f>
        <v>0</v>
      </c>
      <c r="G19" s="133">
        <f>IF(C19&lt;0, F16, F19+E19)</f>
        <v>0</v>
      </c>
      <c r="H19" s="93"/>
      <c r="I19" s="81"/>
      <c r="J19" s="93"/>
      <c r="K19" s="93"/>
      <c r="L19" s="74"/>
    </row>
    <row r="20" spans="1:19" s="97" customFormat="1" ht="18" x14ac:dyDescent="0.35">
      <c r="A20" s="93"/>
      <c r="B20" s="94"/>
      <c r="C20" s="94"/>
      <c r="D20" s="107"/>
      <c r="E20" s="107"/>
      <c r="F20" s="107"/>
      <c r="G20" s="108"/>
      <c r="H20" s="93"/>
      <c r="I20" s="81"/>
      <c r="J20" s="93"/>
      <c r="K20" s="93"/>
      <c r="L20" s="74"/>
    </row>
    <row r="21" spans="1:19" s="110" customFormat="1" ht="18" x14ac:dyDescent="0.35">
      <c r="A21" s="100"/>
      <c r="B21" s="101"/>
      <c r="C21" s="94"/>
      <c r="D21" s="94"/>
      <c r="E21" s="94"/>
      <c r="F21" s="93"/>
      <c r="G21" s="93"/>
      <c r="H21" s="109"/>
      <c r="I21" s="81"/>
      <c r="J21" s="81"/>
      <c r="K21" s="81"/>
      <c r="L21" s="81"/>
      <c r="M21" s="97"/>
    </row>
    <row r="22" spans="1:19" s="112" customFormat="1" ht="20.25" customHeight="1" x14ac:dyDescent="0.35">
      <c r="A22" s="193" t="s">
        <v>59</v>
      </c>
      <c r="B22" s="194"/>
      <c r="C22" s="194"/>
      <c r="D22" s="194"/>
      <c r="E22" s="194"/>
      <c r="F22" s="194"/>
      <c r="G22" s="194"/>
      <c r="H22" s="195"/>
      <c r="I22" s="111"/>
      <c r="J22" s="196" t="s">
        <v>33</v>
      </c>
      <c r="K22" s="197"/>
      <c r="L22" s="74"/>
      <c r="M22" s="97"/>
    </row>
    <row r="23" spans="1:19" ht="43.95" customHeight="1" x14ac:dyDescent="0.35">
      <c r="A23" s="113" t="s">
        <v>0</v>
      </c>
      <c r="B23" s="113" t="s">
        <v>2</v>
      </c>
      <c r="C23" s="113" t="s">
        <v>8</v>
      </c>
      <c r="D23" s="114" t="s">
        <v>30</v>
      </c>
      <c r="E23" s="114" t="s">
        <v>31</v>
      </c>
      <c r="F23" s="114" t="s">
        <v>27</v>
      </c>
      <c r="G23" s="114" t="s">
        <v>28</v>
      </c>
      <c r="H23" s="114" t="s">
        <v>26</v>
      </c>
      <c r="I23" s="81"/>
      <c r="J23" s="114" t="s">
        <v>29</v>
      </c>
      <c r="K23" s="114" t="s">
        <v>42</v>
      </c>
      <c r="L23" s="74"/>
      <c r="M23" s="110"/>
      <c r="S23" s="140"/>
    </row>
    <row r="24" spans="1:19" ht="15.6" x14ac:dyDescent="0.3">
      <c r="A24" s="115">
        <v>0</v>
      </c>
      <c r="B24" s="115" t="s">
        <v>2</v>
      </c>
      <c r="C24" s="115" t="s">
        <v>7</v>
      </c>
      <c r="D24" s="134">
        <f>INDEX('Plan Pricing'!$B$3:$J$23, MATCH(C24,'Plan Pricing'!$B$3:$B$23,), MATCH(B24,'Plan Pricing'!$B$3:$J$3,))</f>
        <v>0</v>
      </c>
      <c r="E24" s="135">
        <v>50</v>
      </c>
      <c r="F24" s="136">
        <f>D24*A24</f>
        <v>0</v>
      </c>
      <c r="G24" s="136">
        <f>E24*A24</f>
        <v>0</v>
      </c>
      <c r="H24" s="136">
        <f t="shared" ref="H24:H35" si="1">G24+F24</f>
        <v>0</v>
      </c>
      <c r="I24" s="137"/>
      <c r="J24" s="138">
        <f>D24/2</f>
        <v>0</v>
      </c>
      <c r="K24" s="138">
        <f>J24+E24</f>
        <v>50</v>
      </c>
      <c r="L24" s="74"/>
      <c r="M24" s="112"/>
      <c r="S24" s="140"/>
    </row>
    <row r="25" spans="1:19" ht="15.6" x14ac:dyDescent="0.3">
      <c r="A25" s="115">
        <v>0</v>
      </c>
      <c r="B25" s="115" t="s">
        <v>2</v>
      </c>
      <c r="C25" s="115" t="s">
        <v>7</v>
      </c>
      <c r="D25" s="134">
        <f>INDEX('Plan Pricing'!$B$3:$J$23, MATCH(C25,'Plan Pricing'!$B$3:$B$23,), MATCH(B25,'Plan Pricing'!$B$3:$J$3,))</f>
        <v>0</v>
      </c>
      <c r="E25" s="135">
        <v>50</v>
      </c>
      <c r="F25" s="136">
        <f t="shared" ref="F25:F35" si="2">D25*A25</f>
        <v>0</v>
      </c>
      <c r="G25" s="136">
        <f t="shared" ref="G25:G35" si="3">E25*A25</f>
        <v>0</v>
      </c>
      <c r="H25" s="136">
        <f t="shared" si="1"/>
        <v>0</v>
      </c>
      <c r="I25" s="137"/>
      <c r="J25" s="138">
        <f t="shared" ref="J25:J35" si="4">D25/2</f>
        <v>0</v>
      </c>
      <c r="K25" s="138">
        <f t="shared" ref="K25:K35" si="5">J25+E25</f>
        <v>50</v>
      </c>
      <c r="L25" s="74"/>
      <c r="S25" s="140"/>
    </row>
    <row r="26" spans="1:19" ht="15.6" x14ac:dyDescent="0.3">
      <c r="A26" s="115">
        <v>0</v>
      </c>
      <c r="B26" s="115" t="s">
        <v>2</v>
      </c>
      <c r="C26" s="115" t="s">
        <v>7</v>
      </c>
      <c r="D26" s="134">
        <f>INDEX('Plan Pricing'!$B$3:$J$23, MATCH(C26,'Plan Pricing'!$B$3:$B$23,), MATCH(B26,'Plan Pricing'!$B$3:$J$3,))</f>
        <v>0</v>
      </c>
      <c r="E26" s="135">
        <v>50</v>
      </c>
      <c r="F26" s="136">
        <f t="shared" si="2"/>
        <v>0</v>
      </c>
      <c r="G26" s="136">
        <f t="shared" si="3"/>
        <v>0</v>
      </c>
      <c r="H26" s="136">
        <f t="shared" si="1"/>
        <v>0</v>
      </c>
      <c r="I26" s="137"/>
      <c r="J26" s="138">
        <f t="shared" si="4"/>
        <v>0</v>
      </c>
      <c r="K26" s="138">
        <f t="shared" si="5"/>
        <v>50</v>
      </c>
      <c r="L26" s="74"/>
      <c r="S26" s="140"/>
    </row>
    <row r="27" spans="1:19" ht="15.6" x14ac:dyDescent="0.3">
      <c r="A27" s="115">
        <v>0</v>
      </c>
      <c r="B27" s="115" t="s">
        <v>2</v>
      </c>
      <c r="C27" s="115" t="s">
        <v>7</v>
      </c>
      <c r="D27" s="134">
        <f>INDEX('Plan Pricing'!$B$3:$J$23, MATCH(C27,'Plan Pricing'!$B$3:$B$23,), MATCH(B27,'Plan Pricing'!$B$3:$J$3,))</f>
        <v>0</v>
      </c>
      <c r="E27" s="135">
        <v>50</v>
      </c>
      <c r="F27" s="136">
        <f t="shared" si="2"/>
        <v>0</v>
      </c>
      <c r="G27" s="136">
        <f t="shared" si="3"/>
        <v>0</v>
      </c>
      <c r="H27" s="136">
        <f t="shared" si="1"/>
        <v>0</v>
      </c>
      <c r="I27" s="137"/>
      <c r="J27" s="138">
        <f t="shared" si="4"/>
        <v>0</v>
      </c>
      <c r="K27" s="138">
        <f t="shared" si="5"/>
        <v>50</v>
      </c>
      <c r="L27" s="74"/>
    </row>
    <row r="28" spans="1:19" ht="15.6" x14ac:dyDescent="0.3">
      <c r="A28" s="115">
        <v>0</v>
      </c>
      <c r="B28" s="115" t="s">
        <v>2</v>
      </c>
      <c r="C28" s="115" t="s">
        <v>7</v>
      </c>
      <c r="D28" s="134">
        <f>INDEX('Plan Pricing'!$B$3:$J$23, MATCH(C28,'Plan Pricing'!$B$3:$B$23,), MATCH(B28,'Plan Pricing'!$B$3:$J$3,))</f>
        <v>0</v>
      </c>
      <c r="E28" s="135">
        <v>50</v>
      </c>
      <c r="F28" s="136">
        <f t="shared" si="2"/>
        <v>0</v>
      </c>
      <c r="G28" s="136">
        <f t="shared" si="3"/>
        <v>0</v>
      </c>
      <c r="H28" s="136">
        <f t="shared" si="1"/>
        <v>0</v>
      </c>
      <c r="I28" s="137"/>
      <c r="J28" s="138">
        <f t="shared" si="4"/>
        <v>0</v>
      </c>
      <c r="K28" s="138">
        <f t="shared" si="5"/>
        <v>50</v>
      </c>
      <c r="L28" s="74"/>
    </row>
    <row r="29" spans="1:19" ht="15.6" x14ac:dyDescent="0.3">
      <c r="A29" s="115">
        <v>0</v>
      </c>
      <c r="B29" s="115" t="s">
        <v>2</v>
      </c>
      <c r="C29" s="115" t="s">
        <v>7</v>
      </c>
      <c r="D29" s="134">
        <f>INDEX('Plan Pricing'!$B$3:$J$23, MATCH(C29,'Plan Pricing'!$B$3:$B$23,), MATCH(B29,'Plan Pricing'!$B$3:$J$3,))</f>
        <v>0</v>
      </c>
      <c r="E29" s="135">
        <v>50</v>
      </c>
      <c r="F29" s="136">
        <f t="shared" si="2"/>
        <v>0</v>
      </c>
      <c r="G29" s="136">
        <f t="shared" si="3"/>
        <v>0</v>
      </c>
      <c r="H29" s="136">
        <f t="shared" si="1"/>
        <v>0</v>
      </c>
      <c r="I29" s="137"/>
      <c r="J29" s="138">
        <f t="shared" si="4"/>
        <v>0</v>
      </c>
      <c r="K29" s="138">
        <f t="shared" si="5"/>
        <v>50</v>
      </c>
      <c r="L29" s="74"/>
    </row>
    <row r="30" spans="1:19" ht="15.6" x14ac:dyDescent="0.3">
      <c r="A30" s="115">
        <v>0</v>
      </c>
      <c r="B30" s="115" t="s">
        <v>2</v>
      </c>
      <c r="C30" s="115" t="s">
        <v>7</v>
      </c>
      <c r="D30" s="134">
        <f>INDEX('Plan Pricing'!$B$3:$J$23, MATCH(C30,'Plan Pricing'!$B$3:$B$23,), MATCH(B30,'Plan Pricing'!$B$3:$J$3,))</f>
        <v>0</v>
      </c>
      <c r="E30" s="135">
        <v>50</v>
      </c>
      <c r="F30" s="136">
        <f t="shared" si="2"/>
        <v>0</v>
      </c>
      <c r="G30" s="136">
        <f t="shared" si="3"/>
        <v>0</v>
      </c>
      <c r="H30" s="136">
        <f t="shared" si="1"/>
        <v>0</v>
      </c>
      <c r="I30" s="137"/>
      <c r="J30" s="138">
        <f t="shared" si="4"/>
        <v>0</v>
      </c>
      <c r="K30" s="138">
        <f t="shared" si="5"/>
        <v>50</v>
      </c>
      <c r="L30" s="74"/>
      <c r="S30" s="140"/>
    </row>
    <row r="31" spans="1:19" ht="15.6" x14ac:dyDescent="0.3">
      <c r="A31" s="115">
        <v>0</v>
      </c>
      <c r="B31" s="115" t="s">
        <v>2</v>
      </c>
      <c r="C31" s="115" t="s">
        <v>7</v>
      </c>
      <c r="D31" s="134">
        <f>INDEX('Plan Pricing'!$B$3:$J$23, MATCH(C31,'Plan Pricing'!$B$3:$B$23,), MATCH(B31,'Plan Pricing'!$B$3:$J$3,))</f>
        <v>0</v>
      </c>
      <c r="E31" s="135">
        <v>50</v>
      </c>
      <c r="F31" s="136">
        <f t="shared" si="2"/>
        <v>0</v>
      </c>
      <c r="G31" s="136">
        <f t="shared" si="3"/>
        <v>0</v>
      </c>
      <c r="H31" s="136">
        <f t="shared" si="1"/>
        <v>0</v>
      </c>
      <c r="I31" s="137"/>
      <c r="J31" s="138">
        <f t="shared" si="4"/>
        <v>0</v>
      </c>
      <c r="K31" s="138">
        <f t="shared" si="5"/>
        <v>50</v>
      </c>
      <c r="L31" s="74"/>
      <c r="S31" s="140"/>
    </row>
    <row r="32" spans="1:19" ht="15.6" x14ac:dyDescent="0.3">
      <c r="A32" s="115">
        <v>0</v>
      </c>
      <c r="B32" s="115" t="s">
        <v>2</v>
      </c>
      <c r="C32" s="115" t="s">
        <v>7</v>
      </c>
      <c r="D32" s="134">
        <f>INDEX('Plan Pricing'!$B$3:$J$23, MATCH(C32,'Plan Pricing'!$B$3:$B$23,), MATCH(B32,'Plan Pricing'!$B$3:$J$3,))</f>
        <v>0</v>
      </c>
      <c r="E32" s="135">
        <v>50</v>
      </c>
      <c r="F32" s="136">
        <f t="shared" si="2"/>
        <v>0</v>
      </c>
      <c r="G32" s="136">
        <f t="shared" si="3"/>
        <v>0</v>
      </c>
      <c r="H32" s="136">
        <f t="shared" si="1"/>
        <v>0</v>
      </c>
      <c r="I32" s="137"/>
      <c r="J32" s="138">
        <f t="shared" si="4"/>
        <v>0</v>
      </c>
      <c r="K32" s="138">
        <f t="shared" si="5"/>
        <v>50</v>
      </c>
      <c r="L32" s="74"/>
      <c r="S32" s="140"/>
    </row>
    <row r="33" spans="1:13" ht="15.6" x14ac:dyDescent="0.3">
      <c r="A33" s="115">
        <v>0</v>
      </c>
      <c r="B33" s="115" t="s">
        <v>2</v>
      </c>
      <c r="C33" s="115" t="s">
        <v>7</v>
      </c>
      <c r="D33" s="134">
        <f>INDEX('Plan Pricing'!$B$3:$J$23, MATCH(C33,'Plan Pricing'!$B$3:$B$23,), MATCH(B33,'Plan Pricing'!$B$3:$J$3,))</f>
        <v>0</v>
      </c>
      <c r="E33" s="135">
        <v>50</v>
      </c>
      <c r="F33" s="136">
        <f t="shared" si="2"/>
        <v>0</v>
      </c>
      <c r="G33" s="136">
        <f t="shared" si="3"/>
        <v>0</v>
      </c>
      <c r="H33" s="136">
        <f t="shared" si="1"/>
        <v>0</v>
      </c>
      <c r="I33" s="137"/>
      <c r="J33" s="138">
        <f t="shared" si="4"/>
        <v>0</v>
      </c>
      <c r="K33" s="138">
        <f t="shared" si="5"/>
        <v>50</v>
      </c>
      <c r="L33" s="74"/>
    </row>
    <row r="34" spans="1:13" ht="15.6" x14ac:dyDescent="0.3">
      <c r="A34" s="115">
        <v>0</v>
      </c>
      <c r="B34" s="115" t="s">
        <v>2</v>
      </c>
      <c r="C34" s="115" t="s">
        <v>7</v>
      </c>
      <c r="D34" s="134">
        <f>INDEX('Plan Pricing'!$B$3:$J$23, MATCH(C34,'Plan Pricing'!$B$3:$B$23,), MATCH(B34,'Plan Pricing'!$B$3:$J$3,))</f>
        <v>0</v>
      </c>
      <c r="E34" s="135">
        <v>50</v>
      </c>
      <c r="F34" s="136">
        <f t="shared" si="2"/>
        <v>0</v>
      </c>
      <c r="G34" s="136">
        <f t="shared" si="3"/>
        <v>0</v>
      </c>
      <c r="H34" s="136">
        <f t="shared" si="1"/>
        <v>0</v>
      </c>
      <c r="I34" s="137"/>
      <c r="J34" s="138">
        <f t="shared" si="4"/>
        <v>0</v>
      </c>
      <c r="K34" s="138">
        <f>J34+E34</f>
        <v>50</v>
      </c>
      <c r="L34" s="74"/>
    </row>
    <row r="35" spans="1:13" ht="15.6" x14ac:dyDescent="0.3">
      <c r="A35" s="115">
        <v>0</v>
      </c>
      <c r="B35" s="115" t="s">
        <v>2</v>
      </c>
      <c r="C35" s="115" t="s">
        <v>7</v>
      </c>
      <c r="D35" s="134">
        <f>INDEX('Plan Pricing'!$B$3:$J$23, MATCH(C35,'Plan Pricing'!$B$3:$B$23,), MATCH(B35,'Plan Pricing'!$B$3:$J$3,))</f>
        <v>0</v>
      </c>
      <c r="E35" s="135">
        <v>50</v>
      </c>
      <c r="F35" s="136">
        <f t="shared" si="2"/>
        <v>0</v>
      </c>
      <c r="G35" s="136">
        <f t="shared" si="3"/>
        <v>0</v>
      </c>
      <c r="H35" s="136">
        <f t="shared" si="1"/>
        <v>0</v>
      </c>
      <c r="I35" s="137"/>
      <c r="J35" s="138">
        <f t="shared" si="4"/>
        <v>0</v>
      </c>
      <c r="K35" s="138">
        <f t="shared" si="5"/>
        <v>50</v>
      </c>
      <c r="L35" s="74"/>
    </row>
    <row r="36" spans="1:13" s="117" customFormat="1" ht="18" x14ac:dyDescent="0.35">
      <c r="A36" s="93"/>
      <c r="B36" s="93"/>
      <c r="C36" s="93"/>
      <c r="D36" s="93"/>
      <c r="E36" s="116"/>
      <c r="F36" s="93"/>
      <c r="G36" s="116"/>
      <c r="H36" s="93"/>
      <c r="I36" s="81"/>
      <c r="J36" s="81"/>
      <c r="K36" s="81"/>
      <c r="L36" s="81"/>
      <c r="M36" s="75"/>
    </row>
    <row r="37" spans="1:13" s="119" customFormat="1" ht="20.25" customHeight="1" x14ac:dyDescent="0.3">
      <c r="A37" s="193" t="s">
        <v>72</v>
      </c>
      <c r="B37" s="194"/>
      <c r="C37" s="194"/>
      <c r="D37" s="194"/>
      <c r="E37" s="194"/>
      <c r="F37" s="194"/>
      <c r="G37" s="194"/>
      <c r="H37" s="195"/>
      <c r="I37" s="111"/>
      <c r="J37" s="196" t="s">
        <v>33</v>
      </c>
      <c r="K37" s="197"/>
      <c r="L37" s="118"/>
      <c r="M37" s="75"/>
    </row>
    <row r="38" spans="1:13" ht="52.2" customHeight="1" x14ac:dyDescent="0.3">
      <c r="A38" s="113" t="s">
        <v>0</v>
      </c>
      <c r="B38" s="113" t="s">
        <v>2</v>
      </c>
      <c r="C38" s="113" t="s">
        <v>8</v>
      </c>
      <c r="D38" s="113" t="s">
        <v>80</v>
      </c>
      <c r="E38" s="114" t="s">
        <v>30</v>
      </c>
      <c r="F38" s="114" t="s">
        <v>27</v>
      </c>
      <c r="G38" s="114" t="s">
        <v>28</v>
      </c>
      <c r="H38" s="114" t="s">
        <v>26</v>
      </c>
      <c r="I38" s="81"/>
      <c r="J38" s="114" t="s">
        <v>29</v>
      </c>
      <c r="K38" s="114" t="s">
        <v>42</v>
      </c>
      <c r="L38" s="74"/>
      <c r="M38" s="81"/>
    </row>
    <row r="39" spans="1:13" ht="15.6" x14ac:dyDescent="0.3">
      <c r="A39" s="120">
        <v>0</v>
      </c>
      <c r="B39" s="146" t="str" cm="1">
        <f t="array" ref="B39">D_PlanType</f>
        <v>1 Year</v>
      </c>
      <c r="C39" s="120" t="s">
        <v>7</v>
      </c>
      <c r="D39" s="120" t="s">
        <v>79</v>
      </c>
      <c r="E39" s="134">
        <f>INDEX('Plan Pricing'!$B$27:$C$47, MATCH(C39,'Plan Pricing'!$B$27:$B$47,), MATCH(B39,'Plan Pricing'!$B$27:$C$27,))</f>
        <v>0</v>
      </c>
      <c r="F39" s="136">
        <f>E39*A39</f>
        <v>0</v>
      </c>
      <c r="G39" s="135">
        <f>IF(D39="Existing",10*A39,0)</f>
        <v>0</v>
      </c>
      <c r="H39" s="135">
        <f>G39+F39</f>
        <v>0</v>
      </c>
      <c r="I39" s="137"/>
      <c r="J39" s="138">
        <f>E39/2</f>
        <v>0</v>
      </c>
      <c r="K39" s="138">
        <f>J39+IF(G39&gt;1,10,0)</f>
        <v>0</v>
      </c>
      <c r="L39" s="74"/>
      <c r="M39" s="119"/>
    </row>
    <row r="40" spans="1:13" ht="15.6" x14ac:dyDescent="0.3">
      <c r="A40" s="115">
        <v>0</v>
      </c>
      <c r="B40" s="146" t="str" cm="1">
        <f t="array" ref="B40">D_PlanType</f>
        <v>1 Year</v>
      </c>
      <c r="C40" s="115" t="s">
        <v>7</v>
      </c>
      <c r="D40" s="120" t="s">
        <v>79</v>
      </c>
      <c r="E40" s="139">
        <f>INDEX('Plan Pricing'!$B$27:$C$47, MATCH(C40,'Plan Pricing'!$B$27:$B$47,), MATCH(B40,'Plan Pricing'!$B$27:$C$27,))</f>
        <v>0</v>
      </c>
      <c r="F40" s="136">
        <f>E40*A40</f>
        <v>0</v>
      </c>
      <c r="G40" s="135">
        <f t="shared" ref="G40:G43" si="6">IF(D40="Existing",10*A40,0)</f>
        <v>0</v>
      </c>
      <c r="H40" s="135">
        <f>G40+F40</f>
        <v>0</v>
      </c>
      <c r="I40" s="137"/>
      <c r="J40" s="138">
        <f>E40/2</f>
        <v>0</v>
      </c>
      <c r="K40" s="138">
        <f t="shared" ref="K40:K43" si="7">J40+IF(G40&gt;1,10,0)</f>
        <v>0</v>
      </c>
      <c r="L40" s="74"/>
    </row>
    <row r="41" spans="1:13" ht="15.6" x14ac:dyDescent="0.3">
      <c r="A41" s="115">
        <v>0</v>
      </c>
      <c r="B41" s="146" t="str" cm="1">
        <f t="array" ref="B41">D_PlanType</f>
        <v>1 Year</v>
      </c>
      <c r="C41" s="115" t="s">
        <v>7</v>
      </c>
      <c r="D41" s="120" t="s">
        <v>79</v>
      </c>
      <c r="E41" s="139">
        <f>INDEX('Plan Pricing'!$B$27:$C$47, MATCH(C41,'Plan Pricing'!$B$27:$B$47,), MATCH(B41,'Plan Pricing'!$B$27:$C$27,))</f>
        <v>0</v>
      </c>
      <c r="F41" s="136">
        <f>E41*A41</f>
        <v>0</v>
      </c>
      <c r="G41" s="135">
        <f t="shared" si="6"/>
        <v>0</v>
      </c>
      <c r="H41" s="135">
        <f>G41+F41</f>
        <v>0</v>
      </c>
      <c r="I41" s="137"/>
      <c r="J41" s="138">
        <f>E41/2</f>
        <v>0</v>
      </c>
      <c r="K41" s="138">
        <f t="shared" si="7"/>
        <v>0</v>
      </c>
      <c r="L41" s="74"/>
    </row>
    <row r="42" spans="1:13" ht="15.6" x14ac:dyDescent="0.3">
      <c r="A42" s="115">
        <v>0</v>
      </c>
      <c r="B42" s="146" t="str" cm="1">
        <f t="array" ref="B42">D_PlanType</f>
        <v>1 Year</v>
      </c>
      <c r="C42" s="115" t="s">
        <v>7</v>
      </c>
      <c r="D42" s="120" t="s">
        <v>79</v>
      </c>
      <c r="E42" s="139">
        <f>INDEX('Plan Pricing'!$B$27:$C$47, MATCH(C42,'Plan Pricing'!$B$27:$B$47,), MATCH(B42,'Plan Pricing'!$B$27:$C$27,))</f>
        <v>0</v>
      </c>
      <c r="F42" s="136">
        <f>E42*A42</f>
        <v>0</v>
      </c>
      <c r="G42" s="135">
        <f t="shared" si="6"/>
        <v>0</v>
      </c>
      <c r="H42" s="135">
        <f>G42+F42</f>
        <v>0</v>
      </c>
      <c r="I42" s="137"/>
      <c r="J42" s="138">
        <f>E42/2</f>
        <v>0</v>
      </c>
      <c r="K42" s="138">
        <f t="shared" si="7"/>
        <v>0</v>
      </c>
      <c r="L42" s="74"/>
    </row>
    <row r="43" spans="1:13" ht="15.6" x14ac:dyDescent="0.3">
      <c r="A43" s="115">
        <v>0</v>
      </c>
      <c r="B43" s="146" t="str" cm="1">
        <f t="array" ref="B43">D_PlanType</f>
        <v>1 Year</v>
      </c>
      <c r="C43" s="115" t="s">
        <v>7</v>
      </c>
      <c r="D43" s="120" t="s">
        <v>79</v>
      </c>
      <c r="E43" s="139">
        <f>INDEX('Plan Pricing'!$B$27:$C$47, MATCH(C43,'Plan Pricing'!$B$27:$B$47,), MATCH(B43,'Plan Pricing'!$B$27:$C$27,))</f>
        <v>0</v>
      </c>
      <c r="F43" s="136">
        <f>E43*A43</f>
        <v>0</v>
      </c>
      <c r="G43" s="135">
        <f t="shared" si="6"/>
        <v>0</v>
      </c>
      <c r="H43" s="135">
        <f>G43+F43</f>
        <v>0</v>
      </c>
      <c r="I43" s="137"/>
      <c r="J43" s="138">
        <f>E43/2</f>
        <v>0</v>
      </c>
      <c r="K43" s="138">
        <f t="shared" si="7"/>
        <v>0</v>
      </c>
      <c r="L43" s="74"/>
    </row>
    <row r="44" spans="1:13" ht="15.6" x14ac:dyDescent="0.3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74"/>
    </row>
    <row r="45" spans="1:13" ht="15.6" x14ac:dyDescent="0.3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74"/>
    </row>
    <row r="46" spans="1:13" ht="15.6" x14ac:dyDescent="0.3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74"/>
    </row>
    <row r="47" spans="1:13" s="117" customFormat="1" ht="18" x14ac:dyDescent="0.35">
      <c r="A47" s="121"/>
      <c r="B47" s="121"/>
      <c r="C47" s="121"/>
      <c r="D47" s="121"/>
      <c r="E47" s="122"/>
      <c r="F47" s="121"/>
      <c r="G47" s="122"/>
      <c r="H47" s="121"/>
      <c r="I47" s="121"/>
      <c r="J47" s="121"/>
      <c r="K47" s="121"/>
      <c r="L47" s="123"/>
      <c r="M47" s="75"/>
    </row>
    <row r="48" spans="1:13" ht="15.6" x14ac:dyDescent="0.3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74"/>
    </row>
    <row r="49" spans="13:13" ht="18" x14ac:dyDescent="0.35">
      <c r="M49" s="117"/>
    </row>
  </sheetData>
  <sheetProtection sheet="1" objects="1" scenarios="1"/>
  <protectedRanges>
    <protectedRange sqref="B5 B19 B7:C7 B9:B10 A39:A43 C39:D43 A24:C35" name="Range1"/>
  </protectedRanges>
  <autoFilter ref="M1:N1" xr:uid="{00000000-0009-0000-0000-000001000000}"/>
  <sortState xmlns:xlrd2="http://schemas.microsoft.com/office/spreadsheetml/2017/richdata2" ref="M2:N7">
    <sortCondition ref="M1"/>
  </sortState>
  <dataConsolidate>
    <dataRefs count="1">
      <dataRef name="PurchaseType"/>
    </dataRefs>
  </dataConsolidate>
  <mergeCells count="10">
    <mergeCell ref="A1:K1"/>
    <mergeCell ref="A37:H37"/>
    <mergeCell ref="J37:K37"/>
    <mergeCell ref="A3:K3"/>
    <mergeCell ref="B5:D5"/>
    <mergeCell ref="B7:D7"/>
    <mergeCell ref="B9:D9"/>
    <mergeCell ref="A22:H22"/>
    <mergeCell ref="J22:K22"/>
    <mergeCell ref="A2:K2"/>
  </mergeCells>
  <phoneticPr fontId="0" type="noConversion"/>
  <dataValidations count="12">
    <dataValidation type="list" allowBlank="1" showInputMessage="1" showErrorMessage="1" sqref="C24:C35" xr:uid="{00000000-0002-0000-0100-000000000000}">
      <formula1>T_PEY</formula1>
    </dataValidation>
    <dataValidation type="list" allowBlank="1" showInputMessage="1" showErrorMessage="1" sqref="C40:C43" xr:uid="{00000000-0002-0000-0100-000002000000}">
      <formula1>D_PEY</formula1>
    </dataValidation>
    <dataValidation type="decimal" operator="greaterThanOrEqual" allowBlank="1" showInputMessage="1" showErrorMessage="1" promptTitle="SRO Adjustment" prompt="Please contact the Florida Prepaid College Foundation for the official amount to enter as your Scholarship Reinvestment Opportunity (SRO) adjustment. Contact information can be found on the Instructions tab." sqref="B19" xr:uid="{00000000-0002-0000-0100-000003000000}">
      <formula1>0</formula1>
    </dataValidation>
    <dataValidation allowBlank="1" showInputMessage="1" showErrorMessage="1" sqref="N3:N4" xr:uid="{00000000-0002-0000-0100-000004000000}"/>
    <dataValidation allowBlank="1" showInputMessage="1" showErrorMessage="1" promptTitle="Final Check Amount" prompt="This value represents the total amount of funds required by the donor. " sqref="B11" xr:uid="{00000000-0002-0000-0100-000006000000}"/>
    <dataValidation type="list" allowBlank="1" showInputMessage="1" showErrorMessage="1" promptTitle="Projected Enrollment Year" prompt="Select the year in which you expect the scholarship recipient to begin using their dormitory plan." sqref="C39" xr:uid="{00000000-0002-0000-0100-000008000000}">
      <formula1>D_PEY</formula1>
    </dataValidation>
    <dataValidation allowBlank="1" showInputMessage="1" showErrorMessage="1" promptTitle="Foundation Name" prompt="Please enter the Purchasing Organization's Name. " sqref="B7:D7" xr:uid="{00000000-0002-0000-0100-000009000000}"/>
    <dataValidation type="list" allowBlank="1" showInputMessage="1" promptTitle="Dorm Purchase Type" prompt="Select &quot;New&quot; if you wish to bundle this dorm plan with a scholarship purchase above._x000a_Select &quot;Existing&quot; if you are purchasing a dorm plan for a scholarship that is already in existence. A $10 app fee will be applied to these purchases." sqref="D39" xr:uid="{00000000-0002-0000-0100-00000A000000}">
      <formula1>Dorm_PurchaseType</formula1>
    </dataValidation>
    <dataValidation type="list" allowBlank="1" promptTitle="Dorm Purchase Type" prompt="Select &quot;New&quot; if you wish to bundle this dorm plan with a scholarship purchase above._x000a_Select &quot;Existing&quot; if you are purchasing a dorm plan for a scholarship that is already in existence. A $10 app fee will be applied to these purchases." sqref="D40:D43" xr:uid="{00000000-0002-0000-0100-00000B000000}">
      <formula1>Dorm_PurchaseType</formula1>
    </dataValidation>
    <dataValidation type="whole" operator="greaterThanOrEqual" allowBlank="1" showInputMessage="1" showErrorMessage="1" sqref="A24:A35" xr:uid="{00000000-0002-0000-0100-00000C000000}">
      <formula1>0</formula1>
    </dataValidation>
    <dataValidation type="whole" operator="greaterThanOrEqual" allowBlank="1" showInputMessage="1" showErrorMessage="1" promptTitle="Quantity" prompt="Enter your desired quantity of plans here for each designated Plan Type and Projected Enrollment Year." sqref="A39:A43" xr:uid="{00000000-0002-0000-0100-00000D000000}">
      <formula1>0</formula1>
    </dataValidation>
    <dataValidation type="list" allowBlank="1" showInputMessage="1" showErrorMessage="1" promptTitle="Scholarship Type" prompt="Please select the Scholarship Type you would like to purchase. _x000a_All Scholarship types, except for private, are matched dollar for dollar with state funds. Essentially, you as a donor will only pay half of the total cost to sponsor a scholarship." sqref="B9:D9" xr:uid="{00000000-0002-0000-0100-000005000000}">
      <formula1>$M$3:$M$11</formula1>
    </dataValidation>
  </dataValidations>
  <pageMargins left="0.75" right="0.75" top="0.5" bottom="0.5" header="0.5" footer="0.5"/>
  <pageSetup scale="59" orientation="landscape" r:id="rId1"/>
  <headerFooter alignWithMargins="0"/>
  <ignoredErrors>
    <ignoredError sqref="B39:B4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lan Type                 " prompt="Select the tuition plan you would like to purchase._x000a_" xr:uid="{00000000-0002-0000-0100-00000E000000}">
          <x14:formula1>
            <xm:f>'Plan Pricing'!$C$3:$J$3</xm:f>
          </x14:formula1>
          <xm:sqref>B24:B35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58427"/>
    <pageSetUpPr fitToPage="1"/>
  </sheetPr>
  <dimension ref="A1:L47"/>
  <sheetViews>
    <sheetView view="pageBreakPreview" zoomScaleNormal="100" zoomScaleSheetLayoutView="100" workbookViewId="0">
      <selection activeCell="D27" sqref="D27:D47"/>
    </sheetView>
  </sheetViews>
  <sheetFormatPr defaultColWidth="9.109375" defaultRowHeight="13.2" x14ac:dyDescent="0.25"/>
  <cols>
    <col min="1" max="1" width="13.88671875" style="60" bestFit="1" customWidth="1"/>
    <col min="2" max="2" width="9.109375" style="60"/>
    <col min="3" max="4" width="13.5546875" style="60" bestFit="1" customWidth="1"/>
    <col min="5" max="5" width="16" style="60" customWidth="1"/>
    <col min="6" max="6" width="17.44140625" style="60" bestFit="1" customWidth="1"/>
    <col min="7" max="7" width="16" style="60" customWidth="1"/>
    <col min="8" max="8" width="16" style="141" customWidth="1"/>
    <col min="9" max="9" width="16" style="60" customWidth="1"/>
    <col min="10" max="10" width="13.44140625" style="60" bestFit="1" customWidth="1"/>
    <col min="11" max="11" width="14.33203125" style="59" customWidth="1"/>
    <col min="12" max="12" width="9.109375" style="59"/>
    <col min="13" max="16384" width="9.109375" style="11"/>
  </cols>
  <sheetData>
    <row r="1" spans="1:12" ht="25.2" x14ac:dyDescent="0.4">
      <c r="A1" s="202" t="s">
        <v>61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2" s="62" customFormat="1" ht="15" x14ac:dyDescent="0.25">
      <c r="A2" s="60"/>
      <c r="B2" s="201" t="s">
        <v>87</v>
      </c>
      <c r="C2" s="201"/>
      <c r="D2" s="201"/>
      <c r="E2" s="201"/>
      <c r="F2" s="201"/>
      <c r="G2" s="201"/>
      <c r="H2" s="141"/>
      <c r="I2" s="60"/>
      <c r="J2" s="60"/>
      <c r="K2" s="61"/>
      <c r="L2" s="61"/>
    </row>
    <row r="3" spans="1:12" ht="52.8" x14ac:dyDescent="0.25">
      <c r="A3" s="63"/>
      <c r="B3" s="63"/>
      <c r="C3" s="63" t="s">
        <v>34</v>
      </c>
      <c r="D3" s="63" t="s">
        <v>41</v>
      </c>
      <c r="E3" s="63" t="s">
        <v>35</v>
      </c>
      <c r="F3" s="63" t="s">
        <v>36</v>
      </c>
      <c r="G3" s="63" t="s">
        <v>37</v>
      </c>
      <c r="H3" s="63" t="s">
        <v>82</v>
      </c>
      <c r="I3" s="64" t="s">
        <v>69</v>
      </c>
      <c r="J3" s="63" t="s">
        <v>2</v>
      </c>
      <c r="L3" s="11"/>
    </row>
    <row r="4" spans="1:12" x14ac:dyDescent="0.25">
      <c r="A4" s="65"/>
      <c r="B4" s="65" t="s">
        <v>7</v>
      </c>
      <c r="C4" s="66">
        <v>0</v>
      </c>
      <c r="D4" s="68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L4" s="11"/>
    </row>
    <row r="5" spans="1:12" ht="13.8" x14ac:dyDescent="0.3">
      <c r="A5" s="67" t="s">
        <v>38</v>
      </c>
      <c r="B5" s="67">
        <v>2023</v>
      </c>
      <c r="C5" s="73">
        <v>19456.79</v>
      </c>
      <c r="D5" s="73">
        <v>5787.8</v>
      </c>
      <c r="E5" s="73">
        <v>13377.66</v>
      </c>
      <c r="F5" s="73">
        <v>10498.73</v>
      </c>
      <c r="G5" s="73">
        <v>4944.38</v>
      </c>
      <c r="H5" s="73">
        <v>5933.26</v>
      </c>
      <c r="I5" s="73">
        <v>2472.19</v>
      </c>
      <c r="J5" s="66"/>
      <c r="L5" s="11"/>
    </row>
    <row r="6" spans="1:12" ht="13.8" x14ac:dyDescent="0.3">
      <c r="A6" s="67" t="s">
        <v>11</v>
      </c>
      <c r="B6" s="67">
        <v>2024</v>
      </c>
      <c r="C6" s="73">
        <v>19207.93</v>
      </c>
      <c r="D6" s="73">
        <v>5701.18</v>
      </c>
      <c r="E6" s="73">
        <v>13233.08</v>
      </c>
      <c r="F6" s="73">
        <v>10434.5</v>
      </c>
      <c r="G6" s="73">
        <v>4941.1000000000004</v>
      </c>
      <c r="H6" s="73">
        <v>5929.32</v>
      </c>
      <c r="I6" s="73">
        <v>2470.5500000000002</v>
      </c>
      <c r="J6" s="66"/>
      <c r="L6" s="11"/>
    </row>
    <row r="7" spans="1:12" ht="13.8" x14ac:dyDescent="0.3">
      <c r="A7" s="67" t="s">
        <v>12</v>
      </c>
      <c r="B7" s="67">
        <v>2025</v>
      </c>
      <c r="C7" s="73">
        <v>16309.24</v>
      </c>
      <c r="D7" s="73">
        <v>4832.8100000000004</v>
      </c>
      <c r="E7" s="73">
        <v>11259.99</v>
      </c>
      <c r="F7" s="73">
        <v>8917.2000000000007</v>
      </c>
      <c r="G7" s="73">
        <v>4241.9799999999996</v>
      </c>
      <c r="H7" s="73">
        <v>5090.38</v>
      </c>
      <c r="I7" s="73">
        <v>2120.9899999999998</v>
      </c>
      <c r="J7" s="66"/>
      <c r="L7" s="11"/>
    </row>
    <row r="8" spans="1:12" ht="13.8" x14ac:dyDescent="0.3">
      <c r="A8" s="67" t="s">
        <v>13</v>
      </c>
      <c r="B8" s="67">
        <v>2026</v>
      </c>
      <c r="C8" s="73">
        <v>15678.25</v>
      </c>
      <c r="D8" s="73">
        <v>4640.32</v>
      </c>
      <c r="E8" s="73">
        <v>10842.48</v>
      </c>
      <c r="F8" s="73">
        <v>8619.7099999999991</v>
      </c>
      <c r="G8" s="73">
        <v>4114.8100000000004</v>
      </c>
      <c r="H8" s="73">
        <v>4937.7700000000004</v>
      </c>
      <c r="I8" s="73">
        <v>2057.4</v>
      </c>
      <c r="J8" s="66"/>
      <c r="L8" s="11"/>
    </row>
    <row r="9" spans="1:12" ht="13.8" x14ac:dyDescent="0.3">
      <c r="A9" s="67" t="s">
        <v>14</v>
      </c>
      <c r="B9" s="67">
        <v>2027</v>
      </c>
      <c r="C9" s="73">
        <v>15221.64</v>
      </c>
      <c r="D9" s="73">
        <v>4500.7299999999996</v>
      </c>
      <c r="E9" s="73">
        <v>10541.37</v>
      </c>
      <c r="F9" s="73">
        <v>8409.75</v>
      </c>
      <c r="G9" s="73">
        <v>4022.04</v>
      </c>
      <c r="H9" s="73">
        <v>4826.45</v>
      </c>
      <c r="I9" s="73">
        <v>2011.02</v>
      </c>
      <c r="J9" s="66"/>
      <c r="L9" s="11"/>
    </row>
    <row r="10" spans="1:12" ht="13.8" x14ac:dyDescent="0.3">
      <c r="A10" s="67" t="s">
        <v>15</v>
      </c>
      <c r="B10" s="67">
        <v>2028</v>
      </c>
      <c r="C10" s="73">
        <v>14889.78</v>
      </c>
      <c r="D10" s="73">
        <v>4399.3</v>
      </c>
      <c r="E10" s="73">
        <v>10326.379999999999</v>
      </c>
      <c r="F10" s="73">
        <v>8265.2900000000009</v>
      </c>
      <c r="G10" s="73">
        <v>3956.52</v>
      </c>
      <c r="H10" s="73">
        <v>4747.82</v>
      </c>
      <c r="I10" s="73">
        <v>1978.26</v>
      </c>
      <c r="J10" s="66"/>
      <c r="L10" s="11"/>
    </row>
    <row r="11" spans="1:12" ht="13.8" x14ac:dyDescent="0.3">
      <c r="A11" s="67" t="s">
        <v>16</v>
      </c>
      <c r="B11" s="67">
        <v>2029</v>
      </c>
      <c r="C11" s="73">
        <v>14773.37</v>
      </c>
      <c r="D11" s="73">
        <v>4363.34</v>
      </c>
      <c r="E11" s="73">
        <v>10262.6</v>
      </c>
      <c r="F11" s="73">
        <v>8240.14</v>
      </c>
      <c r="G11" s="73">
        <v>3946.4</v>
      </c>
      <c r="H11" s="73">
        <v>4735.68</v>
      </c>
      <c r="I11" s="73">
        <v>1973.2</v>
      </c>
      <c r="J11" s="66"/>
      <c r="L11" s="11"/>
    </row>
    <row r="12" spans="1:12" ht="13.8" x14ac:dyDescent="0.3">
      <c r="A12" s="67" t="s">
        <v>17</v>
      </c>
      <c r="B12" s="67">
        <v>2030</v>
      </c>
      <c r="C12" s="73">
        <v>14650.93</v>
      </c>
      <c r="D12" s="73">
        <v>4324.6099999999997</v>
      </c>
      <c r="E12" s="73">
        <v>10196.030000000001</v>
      </c>
      <c r="F12" s="73">
        <v>8211.7099999999991</v>
      </c>
      <c r="G12" s="73">
        <v>3933.7</v>
      </c>
      <c r="H12" s="73">
        <v>4720.4399999999996</v>
      </c>
      <c r="I12" s="73">
        <v>1966.85</v>
      </c>
      <c r="J12" s="66"/>
      <c r="L12" s="11"/>
    </row>
    <row r="13" spans="1:12" ht="13.8" x14ac:dyDescent="0.3">
      <c r="A13" s="67" t="s">
        <v>18</v>
      </c>
      <c r="B13" s="67">
        <v>2031</v>
      </c>
      <c r="C13" s="73">
        <v>14527.39</v>
      </c>
      <c r="D13" s="73">
        <v>4287.75</v>
      </c>
      <c r="E13" s="73">
        <v>10130.61</v>
      </c>
      <c r="F13" s="73">
        <v>8182.71</v>
      </c>
      <c r="G13" s="73">
        <v>3919.58</v>
      </c>
      <c r="H13" s="73">
        <v>4703.5</v>
      </c>
      <c r="I13" s="73">
        <v>1959.79</v>
      </c>
      <c r="J13" s="66"/>
      <c r="L13" s="11"/>
    </row>
    <row r="14" spans="1:12" ht="13.8" x14ac:dyDescent="0.3">
      <c r="A14" s="67" t="s">
        <v>19</v>
      </c>
      <c r="B14" s="67">
        <v>2032</v>
      </c>
      <c r="C14" s="73">
        <v>14405.84</v>
      </c>
      <c r="D14" s="73">
        <v>4251.9399999999996</v>
      </c>
      <c r="E14" s="73">
        <v>10067.450000000001</v>
      </c>
      <c r="F14" s="73">
        <v>8154.72</v>
      </c>
      <c r="G14" s="73">
        <v>3904.39</v>
      </c>
      <c r="H14" s="73">
        <v>4685.2700000000004</v>
      </c>
      <c r="I14" s="73">
        <v>1952.2</v>
      </c>
      <c r="J14" s="66"/>
      <c r="L14" s="11"/>
    </row>
    <row r="15" spans="1:12" ht="13.8" x14ac:dyDescent="0.3">
      <c r="A15" s="67" t="s">
        <v>20</v>
      </c>
      <c r="B15" s="67">
        <v>2033</v>
      </c>
      <c r="C15" s="73">
        <v>14290.17</v>
      </c>
      <c r="D15" s="73">
        <v>4219.9799999999996</v>
      </c>
      <c r="E15" s="73">
        <v>10007.91</v>
      </c>
      <c r="F15" s="73">
        <v>8128.83</v>
      </c>
      <c r="G15" s="73">
        <v>3889.59</v>
      </c>
      <c r="H15" s="73">
        <v>4667.51</v>
      </c>
      <c r="I15" s="73">
        <v>1944.8</v>
      </c>
      <c r="J15" s="66"/>
      <c r="L15" s="11"/>
    </row>
    <row r="16" spans="1:12" ht="13.8" x14ac:dyDescent="0.3">
      <c r="A16" s="67" t="s">
        <v>21</v>
      </c>
      <c r="B16" s="67">
        <v>2034</v>
      </c>
      <c r="C16" s="73">
        <v>14179.55</v>
      </c>
      <c r="D16" s="73">
        <v>4192.76</v>
      </c>
      <c r="E16" s="73">
        <v>9950.26</v>
      </c>
      <c r="F16" s="73">
        <v>8104.54</v>
      </c>
      <c r="G16" s="73">
        <v>3875.84</v>
      </c>
      <c r="H16" s="73">
        <v>4651.01</v>
      </c>
      <c r="I16" s="73">
        <v>1937.92</v>
      </c>
      <c r="J16" s="66"/>
      <c r="L16" s="11"/>
    </row>
    <row r="17" spans="1:12" ht="13.8" x14ac:dyDescent="0.3">
      <c r="A17" s="67" t="s">
        <v>3</v>
      </c>
      <c r="B17" s="67">
        <v>2035</v>
      </c>
      <c r="C17" s="73">
        <v>14070.54</v>
      </c>
      <c r="D17" s="73">
        <v>4157.74</v>
      </c>
      <c r="E17" s="73">
        <v>9890</v>
      </c>
      <c r="F17" s="73">
        <v>8078.84</v>
      </c>
      <c r="G17" s="73">
        <v>3863.58</v>
      </c>
      <c r="H17" s="73">
        <v>4636.3</v>
      </c>
      <c r="I17" s="73">
        <v>1931.79</v>
      </c>
      <c r="J17" s="66"/>
      <c r="L17" s="11"/>
    </row>
    <row r="18" spans="1:12" ht="13.8" x14ac:dyDescent="0.3">
      <c r="A18" s="67" t="s">
        <v>22</v>
      </c>
      <c r="B18" s="67">
        <v>2036</v>
      </c>
      <c r="C18" s="73">
        <v>13963.72</v>
      </c>
      <c r="D18" s="73">
        <v>4125.8900000000003</v>
      </c>
      <c r="E18" s="73">
        <v>9831.39</v>
      </c>
      <c r="F18" s="73">
        <v>8052.81</v>
      </c>
      <c r="G18" s="73">
        <v>3833.06</v>
      </c>
      <c r="H18" s="73">
        <v>4599.67</v>
      </c>
      <c r="I18" s="73">
        <v>1916.53</v>
      </c>
      <c r="J18" s="66"/>
      <c r="L18" s="11"/>
    </row>
    <row r="19" spans="1:12" ht="13.8" x14ac:dyDescent="0.3">
      <c r="A19" s="67" t="s">
        <v>23</v>
      </c>
      <c r="B19" s="67">
        <v>2037</v>
      </c>
      <c r="C19" s="73">
        <v>13854.33</v>
      </c>
      <c r="D19" s="73">
        <v>4096.67</v>
      </c>
      <c r="E19" s="73">
        <v>9771.0499999999993</v>
      </c>
      <c r="F19" s="73">
        <v>8025.16</v>
      </c>
      <c r="G19" s="73">
        <v>3794.82</v>
      </c>
      <c r="H19" s="73">
        <v>4553.78</v>
      </c>
      <c r="I19" s="73">
        <v>1897.41</v>
      </c>
      <c r="J19" s="66"/>
      <c r="L19" s="11"/>
    </row>
    <row r="20" spans="1:12" ht="13.8" x14ac:dyDescent="0.3">
      <c r="A20" s="67" t="s">
        <v>24</v>
      </c>
      <c r="B20" s="67">
        <v>2038</v>
      </c>
      <c r="C20" s="73">
        <v>13740.4</v>
      </c>
      <c r="D20" s="73">
        <v>4065.37</v>
      </c>
      <c r="E20" s="73">
        <v>9685.08</v>
      </c>
      <c r="F20" s="73">
        <v>7938.91</v>
      </c>
      <c r="G20" s="73">
        <v>3758.26</v>
      </c>
      <c r="H20" s="73">
        <v>4509.91</v>
      </c>
      <c r="I20" s="73">
        <v>1879.13</v>
      </c>
      <c r="J20" s="66"/>
      <c r="L20" s="11"/>
    </row>
    <row r="21" spans="1:12" ht="13.8" x14ac:dyDescent="0.3">
      <c r="A21" s="67" t="s">
        <v>25</v>
      </c>
      <c r="B21" s="67">
        <v>2039</v>
      </c>
      <c r="C21" s="73">
        <v>13617.19</v>
      </c>
      <c r="D21" s="73">
        <v>4015.83</v>
      </c>
      <c r="E21" s="73">
        <v>9559.26</v>
      </c>
      <c r="F21" s="73">
        <v>7825.5</v>
      </c>
      <c r="G21" s="73">
        <v>3721.06</v>
      </c>
      <c r="H21" s="73">
        <v>4465.2700000000004</v>
      </c>
      <c r="I21" s="73">
        <v>1860.53</v>
      </c>
      <c r="J21" s="66"/>
      <c r="L21" s="11"/>
    </row>
    <row r="22" spans="1:12" ht="13.8" x14ac:dyDescent="0.3">
      <c r="A22" s="67" t="s">
        <v>4</v>
      </c>
      <c r="B22" s="67">
        <v>2040</v>
      </c>
      <c r="C22" s="73">
        <v>13419.84</v>
      </c>
      <c r="D22" s="73">
        <v>3957.63</v>
      </c>
      <c r="E22" s="73">
        <v>9420.7199999999993</v>
      </c>
      <c r="F22" s="73">
        <v>7712.08</v>
      </c>
      <c r="G22" s="73">
        <v>3667.13</v>
      </c>
      <c r="H22" s="73">
        <v>4400.5600000000004</v>
      </c>
      <c r="I22" s="73">
        <v>1833.57</v>
      </c>
      <c r="J22" s="66"/>
      <c r="L22" s="11"/>
    </row>
    <row r="23" spans="1:12" ht="13.8" x14ac:dyDescent="0.3">
      <c r="A23" s="67" t="s">
        <v>5</v>
      </c>
      <c r="B23" s="67">
        <v>2041</v>
      </c>
      <c r="C23" s="73">
        <v>12871.65</v>
      </c>
      <c r="D23" s="73">
        <v>3795.96</v>
      </c>
      <c r="E23" s="73">
        <v>9035.89</v>
      </c>
      <c r="F23" s="73">
        <v>7397.05</v>
      </c>
      <c r="G23" s="73">
        <v>3517.33</v>
      </c>
      <c r="H23" s="73">
        <v>4220.8</v>
      </c>
      <c r="I23" s="73">
        <v>1758.67</v>
      </c>
      <c r="J23" s="66"/>
      <c r="L23" s="11"/>
    </row>
    <row r="26" spans="1:12" ht="15" x14ac:dyDescent="0.25">
      <c r="A26" s="145" t="s">
        <v>88</v>
      </c>
      <c r="B26" s="144"/>
      <c r="C26" s="144"/>
      <c r="D26" s="143"/>
      <c r="E26" s="143"/>
      <c r="G26" s="69"/>
      <c r="L26" s="11"/>
    </row>
    <row r="27" spans="1:12" x14ac:dyDescent="0.25">
      <c r="A27" s="65"/>
      <c r="B27" s="65"/>
      <c r="C27" s="65" t="s">
        <v>32</v>
      </c>
      <c r="D27" s="63" t="s">
        <v>2</v>
      </c>
      <c r="E27" s="59"/>
      <c r="F27" s="59"/>
      <c r="G27" s="59"/>
      <c r="H27" s="11"/>
      <c r="I27" s="11"/>
      <c r="J27" s="11"/>
      <c r="K27" s="11"/>
      <c r="L27" s="11"/>
    </row>
    <row r="28" spans="1:12" x14ac:dyDescent="0.25">
      <c r="A28" s="65"/>
      <c r="B28" s="65" t="s">
        <v>7</v>
      </c>
      <c r="C28" s="66">
        <v>0</v>
      </c>
      <c r="D28" s="66">
        <v>0</v>
      </c>
      <c r="E28" s="59"/>
      <c r="F28" s="59"/>
      <c r="G28" s="59"/>
      <c r="H28" s="11"/>
      <c r="I28" s="11"/>
      <c r="J28" s="11"/>
      <c r="K28" s="11"/>
      <c r="L28" s="11"/>
    </row>
    <row r="29" spans="1:12" ht="13.8" x14ac:dyDescent="0.3">
      <c r="A29" s="67" t="s">
        <v>38</v>
      </c>
      <c r="B29" s="67">
        <v>2023</v>
      </c>
      <c r="C29" s="73">
        <v>3968.35</v>
      </c>
      <c r="D29" s="73">
        <v>0</v>
      </c>
      <c r="E29" s="59"/>
      <c r="F29" s="59"/>
      <c r="G29" s="59"/>
      <c r="H29" s="11"/>
      <c r="I29" s="11"/>
      <c r="J29" s="11"/>
      <c r="K29" s="11"/>
      <c r="L29" s="11"/>
    </row>
    <row r="30" spans="1:12" ht="13.8" x14ac:dyDescent="0.3">
      <c r="A30" s="67" t="s">
        <v>11</v>
      </c>
      <c r="B30" s="67">
        <v>2024</v>
      </c>
      <c r="C30" s="73">
        <v>3874.01</v>
      </c>
      <c r="D30" s="73">
        <v>0</v>
      </c>
      <c r="E30" s="59"/>
      <c r="F30" s="59"/>
      <c r="G30" s="59"/>
      <c r="H30" s="11"/>
      <c r="I30" s="11"/>
      <c r="J30" s="11"/>
      <c r="K30" s="11"/>
      <c r="L30" s="11"/>
    </row>
    <row r="31" spans="1:12" ht="13.8" x14ac:dyDescent="0.3">
      <c r="A31" s="67" t="s">
        <v>12</v>
      </c>
      <c r="B31" s="67">
        <v>2025</v>
      </c>
      <c r="C31" s="73">
        <v>3099.04</v>
      </c>
      <c r="D31" s="73">
        <v>0</v>
      </c>
      <c r="E31" s="59"/>
      <c r="F31" s="59"/>
      <c r="G31" s="59"/>
      <c r="H31" s="11"/>
      <c r="I31" s="11"/>
      <c r="J31" s="11"/>
      <c r="K31" s="11"/>
      <c r="L31" s="11"/>
    </row>
    <row r="32" spans="1:12" ht="13.8" x14ac:dyDescent="0.3">
      <c r="A32" s="67" t="s">
        <v>13</v>
      </c>
      <c r="B32" s="67">
        <v>2026</v>
      </c>
      <c r="C32" s="73">
        <v>2962.99</v>
      </c>
      <c r="D32" s="73">
        <v>0</v>
      </c>
      <c r="E32" s="59"/>
      <c r="F32" s="59"/>
      <c r="G32" s="59"/>
      <c r="H32" s="11"/>
      <c r="I32" s="11"/>
      <c r="J32" s="11"/>
      <c r="K32" s="11"/>
      <c r="L32" s="11"/>
    </row>
    <row r="33" spans="1:12" ht="13.8" x14ac:dyDescent="0.3">
      <c r="A33" s="67" t="s">
        <v>14</v>
      </c>
      <c r="B33" s="67">
        <v>2027</v>
      </c>
      <c r="C33" s="73">
        <v>2868.09</v>
      </c>
      <c r="D33" s="73">
        <v>0</v>
      </c>
      <c r="E33" s="59"/>
      <c r="F33" s="59"/>
      <c r="G33" s="59"/>
      <c r="H33" s="11"/>
      <c r="I33" s="11"/>
      <c r="J33" s="11"/>
      <c r="K33" s="11"/>
      <c r="L33" s="11"/>
    </row>
    <row r="34" spans="1:12" ht="13.8" x14ac:dyDescent="0.3">
      <c r="A34" s="67" t="s">
        <v>15</v>
      </c>
      <c r="B34" s="67">
        <v>2028</v>
      </c>
      <c r="C34" s="73">
        <v>2778.69</v>
      </c>
      <c r="D34" s="73">
        <v>0</v>
      </c>
      <c r="E34" s="59"/>
      <c r="F34" s="59"/>
      <c r="G34" s="59"/>
      <c r="H34" s="11"/>
      <c r="I34" s="11"/>
      <c r="J34" s="11"/>
      <c r="K34" s="11"/>
      <c r="L34" s="11"/>
    </row>
    <row r="35" spans="1:12" ht="13.8" x14ac:dyDescent="0.3">
      <c r="A35" s="67" t="s">
        <v>16</v>
      </c>
      <c r="B35" s="67">
        <v>2029</v>
      </c>
      <c r="C35" s="73">
        <v>2742.68</v>
      </c>
      <c r="D35" s="73">
        <v>0</v>
      </c>
      <c r="E35" s="59"/>
      <c r="F35" s="59"/>
      <c r="G35" s="59"/>
      <c r="H35" s="11"/>
      <c r="I35" s="11"/>
      <c r="J35" s="11"/>
      <c r="K35" s="11"/>
      <c r="L35" s="11"/>
    </row>
    <row r="36" spans="1:12" ht="13.8" x14ac:dyDescent="0.3">
      <c r="A36" s="67" t="s">
        <v>17</v>
      </c>
      <c r="B36" s="67">
        <v>2030</v>
      </c>
      <c r="C36" s="73">
        <v>2718.96</v>
      </c>
      <c r="D36" s="73">
        <v>0</v>
      </c>
      <c r="E36" s="59"/>
      <c r="F36" s="59"/>
      <c r="G36" s="59"/>
      <c r="H36" s="11"/>
      <c r="I36" s="11"/>
      <c r="J36" s="11"/>
      <c r="K36" s="11"/>
      <c r="L36" s="11"/>
    </row>
    <row r="37" spans="1:12" ht="13.8" x14ac:dyDescent="0.3">
      <c r="A37" s="67" t="s">
        <v>18</v>
      </c>
      <c r="B37" s="67">
        <v>2031</v>
      </c>
      <c r="C37" s="73">
        <v>2699.55</v>
      </c>
      <c r="D37" s="73">
        <v>0</v>
      </c>
      <c r="E37" s="59"/>
      <c r="F37" s="59"/>
      <c r="G37" s="59"/>
      <c r="H37" s="11"/>
      <c r="I37" s="11"/>
      <c r="J37" s="11"/>
      <c r="K37" s="11"/>
      <c r="L37" s="11"/>
    </row>
    <row r="38" spans="1:12" ht="13.8" x14ac:dyDescent="0.3">
      <c r="A38" s="67" t="s">
        <v>19</v>
      </c>
      <c r="B38" s="67">
        <v>2032</v>
      </c>
      <c r="C38" s="73">
        <v>2671.64</v>
      </c>
      <c r="D38" s="73">
        <v>0</v>
      </c>
      <c r="E38" s="59"/>
      <c r="F38" s="59"/>
      <c r="G38" s="59"/>
      <c r="H38" s="11"/>
      <c r="I38" s="11"/>
      <c r="J38" s="11"/>
      <c r="K38" s="11"/>
      <c r="L38" s="11"/>
    </row>
    <row r="39" spans="1:12" ht="13.8" x14ac:dyDescent="0.3">
      <c r="A39" s="67" t="s">
        <v>20</v>
      </c>
      <c r="B39" s="67">
        <v>2033</v>
      </c>
      <c r="C39" s="73">
        <v>2656.13</v>
      </c>
      <c r="D39" s="73">
        <v>0</v>
      </c>
      <c r="E39" s="59"/>
      <c r="F39" s="59"/>
      <c r="G39" s="59"/>
      <c r="H39" s="11"/>
      <c r="I39" s="11"/>
      <c r="J39" s="11"/>
      <c r="K39" s="11"/>
      <c r="L39" s="11"/>
    </row>
    <row r="40" spans="1:12" ht="13.8" x14ac:dyDescent="0.3">
      <c r="A40" s="67" t="s">
        <v>21</v>
      </c>
      <c r="B40" s="67">
        <v>2034</v>
      </c>
      <c r="C40" s="73">
        <v>2623.47</v>
      </c>
      <c r="D40" s="73">
        <v>0</v>
      </c>
      <c r="E40" s="59"/>
      <c r="F40" s="59"/>
      <c r="G40" s="59"/>
      <c r="H40" s="11"/>
      <c r="I40" s="11"/>
      <c r="J40" s="11"/>
      <c r="K40" s="11"/>
      <c r="L40" s="11"/>
    </row>
    <row r="41" spans="1:12" ht="13.8" x14ac:dyDescent="0.3">
      <c r="A41" s="67" t="s">
        <v>3</v>
      </c>
      <c r="B41" s="67">
        <v>2035</v>
      </c>
      <c r="C41" s="73">
        <v>2581.75</v>
      </c>
      <c r="D41" s="73">
        <v>0</v>
      </c>
      <c r="E41" s="59"/>
      <c r="F41" s="59"/>
      <c r="G41" s="59"/>
      <c r="H41" s="11"/>
      <c r="I41" s="11"/>
      <c r="J41" s="11"/>
      <c r="K41" s="11"/>
      <c r="L41" s="11"/>
    </row>
    <row r="42" spans="1:12" ht="13.8" x14ac:dyDescent="0.3">
      <c r="A42" s="67" t="s">
        <v>22</v>
      </c>
      <c r="B42" s="67">
        <v>2036</v>
      </c>
      <c r="C42" s="73">
        <v>2554.44</v>
      </c>
      <c r="D42" s="73">
        <v>0</v>
      </c>
      <c r="E42" s="59"/>
      <c r="F42" s="59"/>
      <c r="G42" s="59"/>
      <c r="H42" s="11"/>
      <c r="I42" s="11"/>
      <c r="J42" s="11"/>
      <c r="K42" s="11"/>
      <c r="L42" s="11"/>
    </row>
    <row r="43" spans="1:12" ht="13.8" x14ac:dyDescent="0.3">
      <c r="A43" s="67" t="s">
        <v>23</v>
      </c>
      <c r="B43" s="67">
        <v>2037</v>
      </c>
      <c r="C43" s="73">
        <v>2534.9299999999998</v>
      </c>
      <c r="D43" s="73">
        <v>0</v>
      </c>
      <c r="E43" s="59"/>
      <c r="F43" s="59"/>
      <c r="G43" s="59"/>
      <c r="H43" s="11"/>
      <c r="I43" s="11"/>
      <c r="J43" s="11"/>
      <c r="K43" s="11"/>
      <c r="L43" s="11"/>
    </row>
    <row r="44" spans="1:12" ht="13.8" x14ac:dyDescent="0.3">
      <c r="A44" s="67" t="s">
        <v>24</v>
      </c>
      <c r="B44" s="67">
        <v>2038</v>
      </c>
      <c r="C44" s="73">
        <v>2492.6</v>
      </c>
      <c r="D44" s="73">
        <v>0</v>
      </c>
      <c r="E44" s="59"/>
      <c r="F44" s="59"/>
      <c r="G44" s="59"/>
      <c r="H44" s="11"/>
      <c r="I44" s="11"/>
      <c r="J44" s="11"/>
      <c r="K44" s="11"/>
      <c r="L44" s="11"/>
    </row>
    <row r="45" spans="1:12" ht="13.8" x14ac:dyDescent="0.3">
      <c r="A45" s="67" t="s">
        <v>25</v>
      </c>
      <c r="B45" s="67">
        <v>2039</v>
      </c>
      <c r="C45" s="73">
        <v>2450.27</v>
      </c>
      <c r="D45" s="73">
        <v>0</v>
      </c>
      <c r="E45" s="59"/>
      <c r="F45" s="59"/>
      <c r="G45" s="59"/>
      <c r="H45" s="11"/>
      <c r="I45" s="11"/>
      <c r="J45" s="11"/>
      <c r="K45" s="11"/>
      <c r="L45" s="11"/>
    </row>
    <row r="46" spans="1:12" ht="13.8" x14ac:dyDescent="0.3">
      <c r="A46" s="67" t="s">
        <v>4</v>
      </c>
      <c r="B46" s="67">
        <v>2040</v>
      </c>
      <c r="C46" s="73">
        <v>2407.9499999999998</v>
      </c>
      <c r="D46" s="73">
        <v>0</v>
      </c>
      <c r="E46" s="59"/>
      <c r="F46" s="59"/>
      <c r="G46" s="59"/>
      <c r="H46" s="11"/>
      <c r="I46" s="11"/>
      <c r="J46" s="11"/>
      <c r="K46" s="11"/>
      <c r="L46" s="11"/>
    </row>
    <row r="47" spans="1:12" ht="13.8" x14ac:dyDescent="0.3">
      <c r="A47" s="67" t="s">
        <v>5</v>
      </c>
      <c r="B47" s="67">
        <v>2041</v>
      </c>
      <c r="C47" s="73">
        <v>2224.5300000000002</v>
      </c>
      <c r="D47" s="73">
        <v>0</v>
      </c>
      <c r="E47" s="59"/>
      <c r="F47" s="59"/>
      <c r="G47" s="59"/>
      <c r="H47" s="59"/>
      <c r="I47" s="11"/>
      <c r="J47" s="11"/>
      <c r="K47" s="11"/>
      <c r="L47" s="11"/>
    </row>
  </sheetData>
  <mergeCells count="2">
    <mergeCell ref="B2:G2"/>
    <mergeCell ref="A1:J1"/>
  </mergeCells>
  <phoneticPr fontId="0" type="noConversion"/>
  <pageMargins left="0.75" right="0.75" top="1" bottom="1" header="0.5" footer="0.5"/>
  <pageSetup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58427"/>
    <pageSetUpPr fitToPage="1"/>
  </sheetPr>
  <dimension ref="A1:IV44"/>
  <sheetViews>
    <sheetView view="pageBreakPreview" zoomScale="85" zoomScaleNormal="91" zoomScaleSheetLayoutView="85" workbookViewId="0">
      <selection activeCell="B9" sqref="B9:C9"/>
    </sheetView>
  </sheetViews>
  <sheetFormatPr defaultColWidth="9.109375" defaultRowHeight="13.8" x14ac:dyDescent="0.3"/>
  <cols>
    <col min="1" max="1" width="25.6640625" style="1" customWidth="1"/>
    <col min="2" max="2" width="28.33203125" style="1" customWidth="1"/>
    <col min="3" max="3" width="22.33203125" style="1" bestFit="1" customWidth="1"/>
    <col min="4" max="4" width="21.109375" style="1" bestFit="1" customWidth="1"/>
    <col min="5" max="5" width="22.44140625" style="1" customWidth="1"/>
    <col min="6" max="6" width="14.5546875" style="1" bestFit="1" customWidth="1"/>
    <col min="7" max="7" width="20.88671875" style="1" customWidth="1"/>
    <col min="8" max="8" width="17.6640625" style="1" bestFit="1" customWidth="1"/>
    <col min="9" max="9" width="6.109375" style="1" customWidth="1"/>
    <col min="10" max="10" width="14" style="1" bestFit="1" customWidth="1"/>
    <col min="11" max="11" width="14.109375" style="1" customWidth="1"/>
    <col min="12" max="12" width="9.109375" style="1"/>
    <col min="13" max="13" width="23.33203125" style="1" customWidth="1"/>
    <col min="14" max="14" width="9.109375" style="1" customWidth="1"/>
    <col min="15" max="16384" width="9.109375" style="1"/>
  </cols>
  <sheetData>
    <row r="1" spans="1:256" ht="25.2" x14ac:dyDescent="0.4">
      <c r="A1" s="202" t="s">
        <v>61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  <c r="L1" s="12"/>
    </row>
    <row r="2" spans="1:256" ht="15.6" x14ac:dyDescent="0.3">
      <c r="A2" s="35"/>
      <c r="B2" s="21"/>
      <c r="C2" s="21"/>
      <c r="D2" s="21"/>
      <c r="E2" s="21"/>
      <c r="F2" s="2"/>
      <c r="G2" s="29"/>
      <c r="H2" s="21"/>
      <c r="I2" s="21"/>
      <c r="J2" s="21"/>
      <c r="K2" s="36"/>
      <c r="L2" s="12"/>
    </row>
    <row r="3" spans="1:256" ht="15.6" x14ac:dyDescent="0.3">
      <c r="A3" s="37" t="s">
        <v>46</v>
      </c>
      <c r="B3" s="205" t="str">
        <f>IF(Calculator!B7="","",Calculator!B7)</f>
        <v/>
      </c>
      <c r="C3" s="206"/>
      <c r="D3" s="207"/>
      <c r="E3" s="38"/>
      <c r="F3" s="29"/>
      <c r="G3" s="29"/>
      <c r="H3" s="24"/>
      <c r="I3" s="24"/>
      <c r="J3" s="21"/>
      <c r="K3" s="36"/>
      <c r="L3" s="1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.6" x14ac:dyDescent="0.3">
      <c r="A4" s="39"/>
      <c r="B4" s="48"/>
      <c r="C4" s="48"/>
      <c r="D4" s="48"/>
      <c r="E4" s="18"/>
      <c r="F4" s="18"/>
      <c r="G4" s="18"/>
      <c r="H4" s="18"/>
      <c r="I4" s="18"/>
      <c r="J4" s="18"/>
      <c r="K4" s="40"/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ht="15.6" x14ac:dyDescent="0.3">
      <c r="A5" s="37" t="s">
        <v>45</v>
      </c>
      <c r="B5" s="205">
        <f>Calculator!B9</f>
        <v>0</v>
      </c>
      <c r="C5" s="206"/>
      <c r="D5" s="207"/>
      <c r="E5" s="41"/>
      <c r="F5" s="21"/>
      <c r="G5" s="18"/>
      <c r="H5" s="18"/>
      <c r="I5" s="18"/>
      <c r="J5" s="18"/>
      <c r="K5" s="40"/>
      <c r="L5" s="12"/>
    </row>
    <row r="6" spans="1:256" ht="15.6" x14ac:dyDescent="0.3">
      <c r="A6" s="30"/>
      <c r="B6" s="28"/>
      <c r="C6" s="28"/>
      <c r="D6" s="28"/>
      <c r="E6" s="29"/>
      <c r="F6" s="21"/>
      <c r="G6" s="18"/>
      <c r="H6" s="18"/>
      <c r="I6" s="18"/>
      <c r="J6" s="18"/>
      <c r="K6" s="40"/>
      <c r="L6" s="12"/>
    </row>
    <row r="7" spans="1:256" ht="15.6" x14ac:dyDescent="0.3">
      <c r="A7" s="37" t="s">
        <v>50</v>
      </c>
      <c r="B7" s="70">
        <f>Calculator!B11</f>
        <v>0</v>
      </c>
      <c r="C7" s="28"/>
      <c r="D7" s="28"/>
      <c r="E7" s="29"/>
      <c r="F7" s="21"/>
      <c r="G7" s="18"/>
      <c r="H7" s="18"/>
      <c r="I7" s="18"/>
      <c r="J7" s="18"/>
      <c r="K7" s="40"/>
      <c r="L7" s="12"/>
    </row>
    <row r="8" spans="1:256" s="3" customFormat="1" ht="15" x14ac:dyDescent="0.25">
      <c r="A8" s="35"/>
      <c r="B8" s="18"/>
      <c r="C8" s="18"/>
      <c r="D8" s="18"/>
      <c r="E8" s="22"/>
      <c r="F8" s="22"/>
      <c r="G8" s="22"/>
      <c r="H8" s="21"/>
      <c r="I8" s="21"/>
      <c r="J8" s="21"/>
      <c r="K8" s="36"/>
      <c r="L8" s="23"/>
    </row>
    <row r="9" spans="1:256" ht="34.950000000000003" customHeight="1" x14ac:dyDescent="0.3">
      <c r="A9" s="42"/>
      <c r="B9" s="19" t="s">
        <v>1</v>
      </c>
      <c r="C9" s="19" t="s">
        <v>6</v>
      </c>
      <c r="D9" s="19" t="s">
        <v>43</v>
      </c>
      <c r="E9" s="19" t="s">
        <v>9</v>
      </c>
      <c r="F9" s="19" t="s">
        <v>39</v>
      </c>
      <c r="G9" s="19" t="s">
        <v>10</v>
      </c>
      <c r="H9" s="11"/>
      <c r="I9" s="11"/>
      <c r="J9" s="11"/>
      <c r="K9" s="43"/>
      <c r="L9" s="12"/>
    </row>
    <row r="10" spans="1:256" ht="18" customHeight="1" x14ac:dyDescent="0.3">
      <c r="A10" s="27" t="s">
        <v>47</v>
      </c>
      <c r="B10" s="20">
        <f>Calculator!B14</f>
        <v>0</v>
      </c>
      <c r="C10" s="34">
        <f>Calculator!C14</f>
        <v>0</v>
      </c>
      <c r="D10" s="34">
        <f>Calculator!D14</f>
        <v>0</v>
      </c>
      <c r="E10" s="34">
        <f>Calculator!E14</f>
        <v>0</v>
      </c>
      <c r="F10" s="34">
        <f>Calculator!F14</f>
        <v>0</v>
      </c>
      <c r="G10" s="34">
        <f>Calculator!G14</f>
        <v>0</v>
      </c>
      <c r="H10" s="11"/>
      <c r="I10" s="11"/>
      <c r="J10" s="11"/>
      <c r="K10" s="44"/>
      <c r="L10" s="12"/>
    </row>
    <row r="11" spans="1:256" s="4" customFormat="1" ht="18" customHeight="1" x14ac:dyDescent="0.35">
      <c r="A11" s="49" t="s">
        <v>48</v>
      </c>
      <c r="B11" s="20">
        <f>Calculator!B15</f>
        <v>0</v>
      </c>
      <c r="C11" s="34">
        <f>Calculator!C15</f>
        <v>0</v>
      </c>
      <c r="D11" s="34">
        <f>Calculator!D15</f>
        <v>0</v>
      </c>
      <c r="E11" s="34">
        <f>Calculator!E15</f>
        <v>0</v>
      </c>
      <c r="F11" s="34">
        <f>Calculator!F15</f>
        <v>0</v>
      </c>
      <c r="G11" s="34">
        <f>Calculator!G15</f>
        <v>0</v>
      </c>
      <c r="H11" s="11"/>
      <c r="I11" s="11"/>
      <c r="J11" s="11"/>
      <c r="K11" s="44"/>
      <c r="L11" s="12"/>
    </row>
    <row r="12" spans="1:256" s="4" customFormat="1" ht="18" x14ac:dyDescent="0.35">
      <c r="A12" s="53" t="s">
        <v>49</v>
      </c>
      <c r="B12" s="54">
        <f>Calculator!B16</f>
        <v>0</v>
      </c>
      <c r="C12" s="55">
        <f>Calculator!C16</f>
        <v>0</v>
      </c>
      <c r="D12" s="55">
        <f>Calculator!D16</f>
        <v>0</v>
      </c>
      <c r="E12" s="55">
        <f>Calculator!E16</f>
        <v>0</v>
      </c>
      <c r="F12" s="55">
        <f>Calculator!F16</f>
        <v>0</v>
      </c>
      <c r="G12" s="71">
        <f>Calculator!G16</f>
        <v>0</v>
      </c>
      <c r="H12" s="11"/>
      <c r="I12" s="45"/>
      <c r="J12" s="45"/>
      <c r="K12" s="44"/>
      <c r="L12" s="12"/>
    </row>
    <row r="13" spans="1:256" s="4" customFormat="1" ht="22.2" customHeight="1" x14ac:dyDescent="0.35">
      <c r="A13" s="46"/>
      <c r="B13" s="26"/>
      <c r="C13" s="13"/>
      <c r="D13" s="13"/>
      <c r="E13" s="11"/>
      <c r="F13" s="11"/>
      <c r="G13" s="11"/>
      <c r="H13" s="11"/>
      <c r="I13" s="45"/>
      <c r="J13" s="45"/>
      <c r="K13" s="44"/>
      <c r="L13" s="12"/>
    </row>
    <row r="14" spans="1:256" s="4" customFormat="1" ht="34.950000000000003" customHeight="1" x14ac:dyDescent="0.35">
      <c r="A14" s="47"/>
      <c r="B14" s="51" t="s">
        <v>51</v>
      </c>
      <c r="C14" s="52" t="s">
        <v>40</v>
      </c>
      <c r="D14" s="19" t="s">
        <v>43</v>
      </c>
      <c r="E14" s="19" t="s">
        <v>9</v>
      </c>
      <c r="F14" s="19" t="s">
        <v>39</v>
      </c>
      <c r="G14" s="19" t="s">
        <v>10</v>
      </c>
      <c r="H14" s="11"/>
      <c r="I14" s="45"/>
      <c r="J14" s="45"/>
      <c r="K14" s="44"/>
      <c r="L14" s="12"/>
    </row>
    <row r="15" spans="1:256" s="4" customFormat="1" ht="18" x14ac:dyDescent="0.35">
      <c r="A15" s="53" t="s">
        <v>58</v>
      </c>
      <c r="B15" s="56">
        <f>Calculator!B19</f>
        <v>0</v>
      </c>
      <c r="C15" s="56">
        <f>Calculator!C19</f>
        <v>0</v>
      </c>
      <c r="D15" s="57">
        <f>Calculator!E19</f>
        <v>0</v>
      </c>
      <c r="E15" s="57">
        <f>Calculator!E19</f>
        <v>0</v>
      </c>
      <c r="F15" s="57">
        <f>Calculator!F19</f>
        <v>0</v>
      </c>
      <c r="G15" s="72">
        <f>Calculator!G19</f>
        <v>0</v>
      </c>
      <c r="H15" s="11"/>
      <c r="I15" s="11"/>
      <c r="J15" s="11"/>
      <c r="K15" s="44"/>
      <c r="L15" s="12"/>
    </row>
    <row r="16" spans="1:256" s="4" customFormat="1" ht="18" x14ac:dyDescent="0.35">
      <c r="A16" s="47"/>
      <c r="B16" s="13"/>
      <c r="C16" s="13"/>
      <c r="D16" s="14"/>
      <c r="E16" s="14"/>
      <c r="F16" s="14"/>
      <c r="G16" s="17"/>
      <c r="H16" s="11"/>
      <c r="I16" s="11"/>
      <c r="J16" s="11"/>
      <c r="K16" s="44"/>
      <c r="L16" s="12"/>
    </row>
    <row r="17" spans="1:13" s="5" customFormat="1" ht="18" x14ac:dyDescent="0.3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3"/>
      <c r="L17"/>
    </row>
    <row r="18" spans="1:13" s="6" customFormat="1" ht="20.25" customHeight="1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3" ht="43.95" customHeight="1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3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3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3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3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3" x14ac:dyDescent="0.3">
      <c r="A24"/>
      <c r="B24"/>
      <c r="C24"/>
      <c r="D24"/>
      <c r="E24"/>
      <c r="F24"/>
      <c r="G24"/>
      <c r="H24"/>
      <c r="I24"/>
      <c r="J24"/>
      <c r="K24"/>
      <c r="L24"/>
    </row>
    <row r="25" spans="1:13" x14ac:dyDescent="0.3">
      <c r="A25"/>
      <c r="B25"/>
      <c r="C25"/>
      <c r="D25"/>
      <c r="E25"/>
      <c r="F25"/>
      <c r="G25"/>
      <c r="H25"/>
      <c r="I25"/>
      <c r="J25"/>
      <c r="K25"/>
      <c r="L25"/>
    </row>
    <row r="26" spans="1:13" x14ac:dyDescent="0.3">
      <c r="A26"/>
      <c r="B26"/>
      <c r="C26"/>
      <c r="D26"/>
      <c r="E26"/>
      <c r="F26"/>
      <c r="G26"/>
      <c r="H26"/>
      <c r="I26"/>
      <c r="J26"/>
      <c r="K26"/>
      <c r="L26"/>
    </row>
    <row r="27" spans="1:13" x14ac:dyDescent="0.3">
      <c r="A27"/>
      <c r="B27"/>
      <c r="C27"/>
      <c r="D27"/>
      <c r="E27"/>
      <c r="F27"/>
      <c r="G27"/>
      <c r="H27"/>
      <c r="I27"/>
      <c r="J27"/>
      <c r="K27"/>
      <c r="L27"/>
    </row>
    <row r="28" spans="1:13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13" x14ac:dyDescent="0.3">
      <c r="A29"/>
      <c r="B29"/>
      <c r="C29"/>
      <c r="D29"/>
      <c r="E29"/>
      <c r="F29"/>
      <c r="G29"/>
      <c r="H29"/>
      <c r="I29"/>
      <c r="J29"/>
      <c r="K29"/>
      <c r="L29"/>
    </row>
    <row r="30" spans="1:13" x14ac:dyDescent="0.3">
      <c r="A30"/>
      <c r="B30"/>
      <c r="C30"/>
      <c r="D30"/>
      <c r="E30"/>
      <c r="F30"/>
      <c r="G30"/>
      <c r="H30"/>
      <c r="I30"/>
      <c r="J30"/>
      <c r="K30"/>
      <c r="L30"/>
    </row>
    <row r="31" spans="1:13" x14ac:dyDescent="0.3">
      <c r="A31"/>
      <c r="B31"/>
      <c r="C31"/>
      <c r="D31"/>
      <c r="E31"/>
      <c r="F31"/>
      <c r="G31"/>
      <c r="H31"/>
      <c r="I31"/>
      <c r="J31"/>
      <c r="K31"/>
      <c r="L31"/>
    </row>
    <row r="32" spans="1:13" s="7" customFormat="1" ht="18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2" s="8" customFormat="1" ht="20.2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52.2" customHeight="1" x14ac:dyDescent="0.3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3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3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3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3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3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3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3">
      <c r="A41"/>
      <c r="B41"/>
      <c r="C41"/>
      <c r="D41"/>
      <c r="E41"/>
      <c r="F41"/>
      <c r="G41"/>
      <c r="H41"/>
      <c r="I41"/>
      <c r="J41"/>
      <c r="K41"/>
      <c r="L41"/>
    </row>
    <row r="42" spans="1:12" ht="15.6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2"/>
    </row>
    <row r="43" spans="1:12" s="7" customFormat="1" ht="18" x14ac:dyDescent="0.35">
      <c r="A43" s="15"/>
      <c r="B43" s="15"/>
      <c r="C43" s="15"/>
      <c r="D43" s="15"/>
      <c r="E43" s="16"/>
      <c r="F43" s="15"/>
      <c r="G43" s="16"/>
      <c r="H43" s="15"/>
      <c r="I43" s="15"/>
      <c r="J43" s="15"/>
      <c r="K43" s="15"/>
      <c r="L43" s="25"/>
    </row>
    <row r="44" spans="1:12" ht="15.6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2"/>
    </row>
  </sheetData>
  <protectedRanges>
    <protectedRange sqref="E35:E39 A35:C39 B15 B3:C3 A20:C31 B6 B5:C5" name="Range1"/>
  </protectedRanges>
  <dataConsolidate>
    <dataRefs count="1">
      <dataRef name="PurchaseType"/>
    </dataRefs>
  </dataConsolidate>
  <mergeCells count="3">
    <mergeCell ref="A1:K1"/>
    <mergeCell ref="B3:D3"/>
    <mergeCell ref="B5:D5"/>
  </mergeCells>
  <dataValidations count="2">
    <dataValidation allowBlank="1" showInputMessage="1" showErrorMessage="1" promptTitle="Final Check Amount" prompt="This value represents the total amount of funds required by the donor. " sqref="B7" xr:uid="{00000000-0002-0000-0300-000000000000}"/>
    <dataValidation type="decimal" operator="greaterThanOrEqual" allowBlank="1" showInputMessage="1" showErrorMessage="1" sqref="B15" xr:uid="{00000000-0002-0000-0300-000001000000}">
      <formula1>0</formula1>
    </dataValidation>
  </dataValidations>
  <pageMargins left="0.75" right="0.75" top="0.5" bottom="0.5" header="0.5" footer="0.5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Instructions</vt:lpstr>
      <vt:lpstr>Calculator</vt:lpstr>
      <vt:lpstr>Plan Pricing</vt:lpstr>
      <vt:lpstr>Summary</vt:lpstr>
      <vt:lpstr>AddAppFee</vt:lpstr>
      <vt:lpstr>AddFee</vt:lpstr>
      <vt:lpstr>D_PEY</vt:lpstr>
      <vt:lpstr>D_PlanType</vt:lpstr>
      <vt:lpstr>Dorm_PurchaseType</vt:lpstr>
      <vt:lpstr>Matric</vt:lpstr>
      <vt:lpstr>PEY</vt:lpstr>
      <vt:lpstr>PLANTYPE</vt:lpstr>
      <vt:lpstr>Calculator!Print_Area</vt:lpstr>
      <vt:lpstr>Instructions!Print_Area</vt:lpstr>
      <vt:lpstr>'Plan Pricing'!Print_Area</vt:lpstr>
      <vt:lpstr>Summary!Print_Area</vt:lpstr>
      <vt:lpstr>PType</vt:lpstr>
      <vt:lpstr>PURCHASETYPE</vt:lpstr>
      <vt:lpstr>T_PEY</vt:lpstr>
      <vt:lpstr>TMATRIC</vt:lpstr>
      <vt:lpstr>TTYPE</vt:lpstr>
      <vt:lpstr>TTYPE1</vt:lpstr>
      <vt:lpstr>TTYPE2</vt:lpstr>
    </vt:vector>
  </TitlesOfParts>
  <Company>Florida State Board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L. Fisher</dc:creator>
  <cp:lastModifiedBy>Martha Bullock</cp:lastModifiedBy>
  <cp:lastPrinted>2017-10-13T19:43:06Z</cp:lastPrinted>
  <dcterms:created xsi:type="dcterms:W3CDTF">2006-04-19T20:45:20Z</dcterms:created>
  <dcterms:modified xsi:type="dcterms:W3CDTF">2023-01-27T21:21:47Z</dcterms:modified>
</cp:coreProperties>
</file>