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undation\PURCHASES\Purchase Calculator\"/>
    </mc:Choice>
  </mc:AlternateContent>
  <bookViews>
    <workbookView xWindow="0" yWindow="0" windowWidth="28800" windowHeight="12300"/>
  </bookViews>
  <sheets>
    <sheet name="Purchase" sheetId="1" r:id="rId1"/>
    <sheet name="CP" sheetId="2" r:id="rId2"/>
  </sheets>
  <definedNames>
    <definedName name="_xlnm._FilterDatabase" localSheetId="1" hidden="1">CP!$B$3:$B$22</definedName>
    <definedName name="AddAppFee">Purchase!$N$1:$N$2</definedName>
    <definedName name="AddFee">Purchase!$N$1:$N$2</definedName>
    <definedName name="D_PEY">CP!$B$27:$B$46</definedName>
    <definedName name="D_PlanType">CP!$C$26:$G$26</definedName>
    <definedName name="F_PEY">CP!#REF!</definedName>
    <definedName name="F_PlanType">CP!#REF!</definedName>
    <definedName name="LMATRIC">CP!#REF!</definedName>
    <definedName name="LocalYear">CP!#REF!</definedName>
    <definedName name="LTYPE">CP!#REF!</definedName>
    <definedName name="Matric">CP!$B$3:$B$19</definedName>
    <definedName name="PEY">CP!$B$5:$B$22</definedName>
    <definedName name="PLANTYPE">CP!$C$2:$G$2</definedName>
    <definedName name="_xlnm.Print_Area" localSheetId="1">CP!$A$1:$I$47</definedName>
    <definedName name="_xlnm.Print_Area" localSheetId="0">Purchase!$A$1:$K$43</definedName>
    <definedName name="PType">Purchase!$M$1:$M$2</definedName>
    <definedName name="PURCHASETYPE">Purchase!$M$1:$M$3</definedName>
    <definedName name="T_PEY">CP!$B$3:$B$22</definedName>
    <definedName name="TMATRIC">CP!$B$3:$B$20</definedName>
    <definedName name="TTYPE">CP!$C$2:$H$2</definedName>
    <definedName name="TTYPE1">CP!$C$2:$I$2</definedName>
    <definedName name="TTYPE2">CP!$B$2:$I$2</definedName>
  </definedNames>
  <calcPr calcId="162913"/>
  <customWorkbookViews>
    <customWorkbookView name="smith_lolani - Personal View" guid="{7FEB79CF-9FA5-4118-9135-598C35BD9A78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F16" i="1" l="1"/>
  <c r="G27" i="1"/>
  <c r="D27" i="1"/>
  <c r="J27" i="1" s="1"/>
  <c r="K27" i="1" s="1"/>
  <c r="G26" i="1"/>
  <c r="D26" i="1"/>
  <c r="J26" i="1" s="1"/>
  <c r="K26" i="1" s="1"/>
  <c r="F26" i="1" l="1"/>
  <c r="H26" i="1" s="1"/>
  <c r="F27" i="1"/>
  <c r="H27" i="1" s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F28" i="2"/>
  <c r="E28" i="2"/>
  <c r="D28" i="2"/>
  <c r="D22" i="1" l="1"/>
  <c r="F22" i="1" s="1"/>
  <c r="D40" i="1"/>
  <c r="J40" i="1" s="1"/>
  <c r="K40" i="1" s="1"/>
  <c r="D39" i="1"/>
  <c r="J39" i="1" s="1"/>
  <c r="K39" i="1" s="1"/>
  <c r="D38" i="1"/>
  <c r="F38" i="1" s="1"/>
  <c r="D37" i="1"/>
  <c r="F37" i="1" s="1"/>
  <c r="D36" i="1"/>
  <c r="J36" i="1" s="1"/>
  <c r="K36" i="1" s="1"/>
  <c r="D21" i="1"/>
  <c r="F21" i="1" s="1"/>
  <c r="B11" i="1"/>
  <c r="G25" i="1"/>
  <c r="D25" i="1"/>
  <c r="F25" i="1" s="1"/>
  <c r="G24" i="1"/>
  <c r="D24" i="1"/>
  <c r="J24" i="1" s="1"/>
  <c r="K24" i="1" s="1"/>
  <c r="G23" i="1"/>
  <c r="D23" i="1"/>
  <c r="J23" i="1" s="1"/>
  <c r="K23" i="1" s="1"/>
  <c r="G22" i="1"/>
  <c r="G21" i="1"/>
  <c r="D28" i="1"/>
  <c r="J28" i="1" s="1"/>
  <c r="K28" i="1" s="1"/>
  <c r="D32" i="1"/>
  <c r="J32" i="1" s="1"/>
  <c r="K32" i="1" s="1"/>
  <c r="D31" i="1"/>
  <c r="F31" i="1" s="1"/>
  <c r="D30" i="1"/>
  <c r="F30" i="1" s="1"/>
  <c r="D29" i="1"/>
  <c r="F29" i="1" s="1"/>
  <c r="G36" i="1"/>
  <c r="G28" i="1"/>
  <c r="G29" i="1"/>
  <c r="G30" i="1"/>
  <c r="G31" i="1"/>
  <c r="G32" i="1"/>
  <c r="G37" i="1"/>
  <c r="G38" i="1"/>
  <c r="G39" i="1"/>
  <c r="G40" i="1"/>
  <c r="B12" i="1"/>
  <c r="H31" i="1" l="1"/>
  <c r="F12" i="1"/>
  <c r="H38" i="1"/>
  <c r="H37" i="1"/>
  <c r="B13" i="1"/>
  <c r="H22" i="1"/>
  <c r="H25" i="1"/>
  <c r="H30" i="1"/>
  <c r="H29" i="1"/>
  <c r="F23" i="1"/>
  <c r="J30" i="1"/>
  <c r="K30" i="1" s="1"/>
  <c r="J31" i="1"/>
  <c r="K31" i="1" s="1"/>
  <c r="F24" i="1"/>
  <c r="H24" i="1" s="1"/>
  <c r="J37" i="1"/>
  <c r="K37" i="1" s="1"/>
  <c r="J29" i="1"/>
  <c r="K29" i="1" s="1"/>
  <c r="J38" i="1"/>
  <c r="K38" i="1" s="1"/>
  <c r="F39" i="1"/>
  <c r="H39" i="1" s="1"/>
  <c r="F36" i="1"/>
  <c r="F11" i="1"/>
  <c r="J22" i="1"/>
  <c r="K22" i="1" s="1"/>
  <c r="F40" i="1"/>
  <c r="H40" i="1" s="1"/>
  <c r="F28" i="1"/>
  <c r="H28" i="1" s="1"/>
  <c r="J25" i="1"/>
  <c r="K25" i="1" s="1"/>
  <c r="F32" i="1"/>
  <c r="H32" i="1" s="1"/>
  <c r="H21" i="1"/>
  <c r="J21" i="1"/>
  <c r="K21" i="1" s="1"/>
  <c r="F13" i="1" l="1"/>
  <c r="C11" i="1"/>
  <c r="H23" i="1"/>
  <c r="C12" i="1"/>
  <c r="H36" i="1"/>
  <c r="D11" i="1" l="1"/>
  <c r="E11" i="1" s="1"/>
  <c r="C13" i="1"/>
  <c r="C16" i="1" s="1"/>
  <c r="D12" i="1"/>
  <c r="D13" i="1" l="1"/>
  <c r="G11" i="1"/>
  <c r="D16" i="1"/>
  <c r="E16" i="1" s="1"/>
  <c r="G16" i="1" s="1"/>
  <c r="E12" i="1"/>
  <c r="G12" i="1" s="1"/>
  <c r="E13" i="1" l="1"/>
  <c r="G13" i="1"/>
</calcChain>
</file>

<file path=xl/sharedStrings.xml><?xml version="1.0" encoding="utf-8"?>
<sst xmlns="http://schemas.openxmlformats.org/spreadsheetml/2006/main" count="141" uniqueCount="72">
  <si>
    <t>Quantity</t>
  </si>
  <si>
    <t>Number of Contracts</t>
  </si>
  <si>
    <t>Plan Type</t>
  </si>
  <si>
    <t>Kindergarten</t>
  </si>
  <si>
    <t>Infant</t>
  </si>
  <si>
    <t>Newborn</t>
  </si>
  <si>
    <t>APP FEES</t>
  </si>
  <si>
    <t>Total Contract Price</t>
  </si>
  <si>
    <t>PEY</t>
  </si>
  <si>
    <t>Projected Enrollment Year</t>
  </si>
  <si>
    <t>GRAND TOTAL:</t>
  </si>
  <si>
    <t>Donor Amount Due Before App Fees</t>
  </si>
  <si>
    <t>Total Amount Due by Donor</t>
  </si>
  <si>
    <t>FOUNDATION NAME:</t>
  </si>
  <si>
    <t>DORMITORY</t>
  </si>
  <si>
    <t>11th</t>
  </si>
  <si>
    <t>10th</t>
  </si>
  <si>
    <t>9th</t>
  </si>
  <si>
    <t>8th</t>
  </si>
  <si>
    <t>7th</t>
  </si>
  <si>
    <t>6th</t>
  </si>
  <si>
    <t>5th</t>
  </si>
  <si>
    <t>4th</t>
  </si>
  <si>
    <t>3rd</t>
  </si>
  <si>
    <t>2nd</t>
  </si>
  <si>
    <t>1st</t>
  </si>
  <si>
    <t>Age 4</t>
  </si>
  <si>
    <t>Age 3</t>
  </si>
  <si>
    <t>Age 2</t>
  </si>
  <si>
    <t>Age 1</t>
  </si>
  <si>
    <t>STARS</t>
  </si>
  <si>
    <t>PRIVATE</t>
  </si>
  <si>
    <t>Are you making a STARS (50/50 State Match) or a Private (No State Match) Purchase?</t>
  </si>
  <si>
    <t>Total Contract Price with App Fees</t>
  </si>
  <si>
    <t>Quantity * Contract Price</t>
  </si>
  <si>
    <t>Quantity * App Fee</t>
  </si>
  <si>
    <t>1/2 Contract Price</t>
  </si>
  <si>
    <t>Contract Price</t>
  </si>
  <si>
    <t>App Fee</t>
  </si>
  <si>
    <t>1 Year</t>
  </si>
  <si>
    <t>2 Year</t>
  </si>
  <si>
    <t>3 Year</t>
  </si>
  <si>
    <t>4 Year</t>
  </si>
  <si>
    <t>Internal Use</t>
  </si>
  <si>
    <t>4-Year Florida University Plan</t>
  </si>
  <si>
    <t>2 + 2 Florida Plan</t>
  </si>
  <si>
    <t>4-Year Florida College Plan</t>
  </si>
  <si>
    <t>2-Year Florida College Plan</t>
  </si>
  <si>
    <t>2-Year Florida FPCF Plan</t>
  </si>
  <si>
    <t>SRO Adjustment¹</t>
  </si>
  <si>
    <t>¹ Please contact the Florida Prepaid College Foundation for official amount to enter as your Scholarship Reinvestment Opportunity (SRO) adjustment</t>
  </si>
  <si>
    <t>²If adding a Dormitory scholarship to existing Tuition scholarship, please add $10 to the App Fee column</t>
  </si>
  <si>
    <t>DORMITORY (may add to an existing tuition or new bundled plan)</t>
  </si>
  <si>
    <t>FLORIDA PREPAID COLLEGE PLANS (these are bundled plans and include the traditional tuition, local fee and tuition differential fee plan)</t>
  </si>
  <si>
    <t>12th</t>
  </si>
  <si>
    <t>Please email the Foundation at prepaid.foundation@myfloridaprepaid.com with any questions regarding spreadsheet</t>
  </si>
  <si>
    <t>App Fees</t>
  </si>
  <si>
    <t>**This scholarship purchase calculator is for information purposes only.  Final purchases must be reviewed and approved by the Florida Prepaid College Foundation.**</t>
  </si>
  <si>
    <t>Amount  to be Matched by STARS</t>
  </si>
  <si>
    <t>Total Contract Price minus SRO adjustment</t>
  </si>
  <si>
    <t>1-Year Florida University Plan</t>
  </si>
  <si>
    <t>App Fee²</t>
  </si>
  <si>
    <t>Or this amount if utilizing SRO</t>
  </si>
  <si>
    <t>Send in check for this amount</t>
  </si>
  <si>
    <t>PREPAID PLANS</t>
  </si>
  <si>
    <t>1/2 CP Plus App Fee</t>
  </si>
  <si>
    <t>Challenge Match</t>
  </si>
  <si>
    <t>Amount to be Matched</t>
  </si>
  <si>
    <t>►Please fill in all cells that have a green tint</t>
  </si>
  <si>
    <t>PURCHASE CALCULATOR 2018-2019</t>
  </si>
  <si>
    <t>DORMITORY - Price Schedule for 2018/2019 Enrollment</t>
  </si>
  <si>
    <t>Florida Prepaid College Plan - Price Schedule for 2018/2019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</si>
</sst>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* #,##0_);_(* \(#,##0\);_(* &quot;-&quot;??_);_(@_)"/>
    <numFmt numFmtId="166" formatCode="&quot;$&quot;#,##0.000_);[Red]\(&quot;$&quot;#,##0.000\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3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Border="1"/>
    <xf numFmtId="164" fontId="8" fillId="0" borderId="0" xfId="0" applyNumberFormat="1" applyFont="1" applyBorder="1"/>
    <xf numFmtId="43" fontId="8" fillId="0" borderId="0" xfId="0" applyNumberFormat="1" applyFont="1" applyBorder="1"/>
    <xf numFmtId="0" fontId="10" fillId="0" borderId="0" xfId="0" applyFont="1" applyFill="1" applyBorder="1" applyAlignment="1"/>
    <xf numFmtId="0" fontId="11" fillId="0" borderId="0" xfId="0" applyFont="1" applyAlignment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44" fontId="10" fillId="0" borderId="0" xfId="2" applyFont="1" applyBorder="1" applyAlignment="1">
      <alignment horizontal="right"/>
    </xf>
    <xf numFmtId="44" fontId="13" fillId="0" borderId="0" xfId="2" applyFont="1" applyBorder="1"/>
    <xf numFmtId="0" fontId="8" fillId="0" borderId="2" xfId="0" applyFont="1" applyBorder="1"/>
    <xf numFmtId="44" fontId="8" fillId="0" borderId="2" xfId="2" applyNumberFormat="1" applyFont="1" applyBorder="1"/>
    <xf numFmtId="44" fontId="8" fillId="0" borderId="1" xfId="0" applyNumberFormat="1" applyFont="1" applyBorder="1"/>
    <xf numFmtId="0" fontId="8" fillId="0" borderId="6" xfId="0" applyFont="1" applyBorder="1"/>
    <xf numFmtId="0" fontId="9" fillId="0" borderId="0" xfId="0" applyFont="1"/>
    <xf numFmtId="0" fontId="10" fillId="0" borderId="7" xfId="0" applyFont="1" applyBorder="1" applyAlignment="1">
      <alignment horizontal="center"/>
    </xf>
    <xf numFmtId="165" fontId="10" fillId="0" borderId="1" xfId="1" applyNumberFormat="1" applyFont="1" applyBorder="1"/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165" fontId="10" fillId="0" borderId="0" xfId="1" applyNumberFormat="1" applyFont="1" applyBorder="1"/>
    <xf numFmtId="44" fontId="10" fillId="0" borderId="0" xfId="2" applyFont="1" applyBorder="1"/>
    <xf numFmtId="0" fontId="8" fillId="0" borderId="1" xfId="0" applyFont="1" applyBorder="1" applyAlignment="1">
      <alignment horizontal="center"/>
    </xf>
    <xf numFmtId="44" fontId="8" fillId="0" borderId="1" xfId="2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0" fillId="0" borderId="0" xfId="0" applyFont="1"/>
    <xf numFmtId="44" fontId="8" fillId="0" borderId="1" xfId="2" applyFont="1" applyBorder="1"/>
    <xf numFmtId="0" fontId="16" fillId="0" borderId="0" xfId="0" applyFont="1"/>
    <xf numFmtId="44" fontId="8" fillId="0" borderId="0" xfId="2" applyFont="1" applyBorder="1"/>
    <xf numFmtId="44" fontId="8" fillId="0" borderId="0" xfId="0" applyNumberFormat="1" applyFont="1" applyBorder="1"/>
    <xf numFmtId="44" fontId="15" fillId="0" borderId="0" xfId="2" applyNumberFormat="1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3" borderId="4" xfId="0" applyFont="1" applyFill="1" applyBorder="1" applyAlignment="1">
      <alignment horizontal="center" vertical="center" wrapText="1"/>
    </xf>
    <xf numFmtId="164" fontId="19" fillId="3" borderId="4" xfId="2" applyNumberFormat="1" applyFont="1" applyFill="1" applyBorder="1" applyAlignment="1">
      <alignment horizontal="center" vertical="center" wrapText="1"/>
    </xf>
    <xf numFmtId="164" fontId="19" fillId="3" borderId="1" xfId="2" applyNumberFormat="1" applyFont="1" applyFill="1" applyBorder="1" applyAlignment="1">
      <alignment horizontal="center" vertical="center" wrapText="1"/>
    </xf>
    <xf numFmtId="8" fontId="8" fillId="0" borderId="2" xfId="0" applyNumberFormat="1" applyFont="1" applyBorder="1"/>
    <xf numFmtId="164" fontId="8" fillId="0" borderId="2" xfId="2" applyNumberFormat="1" applyFont="1" applyBorder="1"/>
    <xf numFmtId="166" fontId="8" fillId="0" borderId="1" xfId="0" applyNumberFormat="1" applyFont="1" applyBorder="1"/>
    <xf numFmtId="44" fontId="8" fillId="0" borderId="0" xfId="0" applyNumberFormat="1" applyFont="1"/>
    <xf numFmtId="0" fontId="17" fillId="0" borderId="0" xfId="0" applyFont="1" applyFill="1"/>
    <xf numFmtId="0" fontId="19" fillId="0" borderId="0" xfId="0" applyFont="1" applyAlignment="1">
      <alignment horizontal="center" vertical="center"/>
    </xf>
    <xf numFmtId="8" fontId="8" fillId="0" borderId="1" xfId="0" applyNumberFormat="1" applyFont="1" applyBorder="1"/>
    <xf numFmtId="0" fontId="17" fillId="4" borderId="0" xfId="0" applyFont="1" applyFill="1"/>
    <xf numFmtId="0" fontId="5" fillId="0" borderId="1" xfId="0" applyFont="1" applyBorder="1"/>
    <xf numFmtId="8" fontId="6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4" fontId="3" fillId="0" borderId="1" xfId="2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20" fillId="0" borderId="0" xfId="0" applyFont="1" applyBorder="1" applyAlignment="1"/>
    <xf numFmtId="44" fontId="8" fillId="0" borderId="2" xfId="2" applyFont="1" applyBorder="1"/>
    <xf numFmtId="44" fontId="8" fillId="0" borderId="6" xfId="2" applyFont="1" applyBorder="1"/>
    <xf numFmtId="44" fontId="15" fillId="0" borderId="1" xfId="2" applyFont="1" applyBorder="1"/>
    <xf numFmtId="0" fontId="8" fillId="0" borderId="0" xfId="0" applyFont="1" applyAlignment="1">
      <alignment horizontal="right"/>
    </xf>
    <xf numFmtId="0" fontId="12" fillId="7" borderId="1" xfId="0" applyFont="1" applyFill="1" applyBorder="1"/>
    <xf numFmtId="0" fontId="12" fillId="7" borderId="5" xfId="0" applyFont="1" applyFill="1" applyBorder="1"/>
    <xf numFmtId="44" fontId="15" fillId="6" borderId="1" xfId="2" applyFont="1" applyFill="1" applyBorder="1"/>
    <xf numFmtId="0" fontId="10" fillId="6" borderId="0" xfId="0" applyFont="1" applyFill="1" applyBorder="1" applyAlignment="1"/>
    <xf numFmtId="0" fontId="9" fillId="6" borderId="0" xfId="0" applyFont="1" applyFill="1" applyBorder="1" applyAlignment="1"/>
    <xf numFmtId="0" fontId="9" fillId="6" borderId="0" xfId="0" applyFont="1" applyFill="1"/>
    <xf numFmtId="44" fontId="15" fillId="6" borderId="1" xfId="2" applyNumberFormat="1" applyFont="1" applyFill="1" applyBorder="1"/>
    <xf numFmtId="0" fontId="10" fillId="6" borderId="9" xfId="0" applyFont="1" applyFill="1" applyBorder="1" applyAlignment="1"/>
    <xf numFmtId="0" fontId="10" fillId="6" borderId="0" xfId="0" applyFont="1" applyFill="1" applyAlignment="1"/>
    <xf numFmtId="0" fontId="9" fillId="8" borderId="0" xfId="0" applyFont="1" applyFill="1" applyBorder="1" applyAlignment="1"/>
    <xf numFmtId="0" fontId="10" fillId="8" borderId="0" xfId="0" applyFont="1" applyFill="1" applyBorder="1" applyAlignment="1"/>
    <xf numFmtId="0" fontId="11" fillId="8" borderId="8" xfId="0" applyFont="1" applyFill="1" applyBorder="1" applyAlignment="1">
      <alignment horizontal="right"/>
    </xf>
    <xf numFmtId="44" fontId="8" fillId="8" borderId="1" xfId="2" applyFont="1" applyFill="1" applyBorder="1"/>
    <xf numFmtId="0" fontId="15" fillId="8" borderId="1" xfId="0" applyFont="1" applyFill="1" applyBorder="1" applyProtection="1"/>
    <xf numFmtId="0" fontId="15" fillId="8" borderId="1" xfId="0" applyFont="1" applyFill="1" applyBorder="1"/>
    <xf numFmtId="44" fontId="8" fillId="8" borderId="1" xfId="2" applyNumberFormat="1" applyFont="1" applyFill="1" applyBorder="1"/>
    <xf numFmtId="0" fontId="9" fillId="0" borderId="1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8" borderId="8" xfId="0" applyFont="1" applyFill="1" applyBorder="1" applyAlignment="1">
      <alignment horizontal="left"/>
    </xf>
    <xf numFmtId="0" fontId="9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6">
    <cellStyle name="Comma" xfId="1" builtinId="3"/>
    <cellStyle name="Currency" xfId="2" builtinId="4"/>
    <cellStyle name="Currency 2" xfId="5"/>
    <cellStyle name="Normal" xfId="0" builtinId="0"/>
    <cellStyle name="Normal 2" xfId="4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81642</xdr:rowOff>
    </xdr:from>
    <xdr:to>
      <xdr:col>1</xdr:col>
      <xdr:colOff>1168037</xdr:colOff>
      <xdr:row>1</xdr:row>
      <xdr:rowOff>275625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81642"/>
          <a:ext cx="2773680" cy="1200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abSelected="1" view="pageBreakPreview" zoomScale="85" zoomScaleNormal="85" zoomScaleSheetLayoutView="85" workbookViewId="0">
      <selection activeCell="B36" sqref="B36"/>
    </sheetView>
  </sheetViews>
  <sheetFormatPr defaultColWidth="9.140625" defaultRowHeight="12.75" x14ac:dyDescent="0.2"/>
  <cols>
    <col min="1" max="1" width="25.7109375" style="6" customWidth="1"/>
    <col min="2" max="2" width="28.28515625" style="6" customWidth="1"/>
    <col min="3" max="3" width="22.140625" style="6" bestFit="1" customWidth="1"/>
    <col min="4" max="4" width="21" style="6" bestFit="1" customWidth="1"/>
    <col min="5" max="5" width="20.140625" style="6" bestFit="1" customWidth="1"/>
    <col min="6" max="6" width="14.42578125" style="6" bestFit="1" customWidth="1"/>
    <col min="7" max="7" width="19.140625" style="6" bestFit="1" customWidth="1"/>
    <col min="8" max="8" width="17.5703125" style="6" bestFit="1" customWidth="1"/>
    <col min="9" max="9" width="6.140625" style="6" customWidth="1"/>
    <col min="10" max="10" width="13.28515625" style="6" bestFit="1" customWidth="1"/>
    <col min="11" max="11" width="14.140625" style="6" customWidth="1"/>
    <col min="12" max="16384" width="9.140625" style="6"/>
  </cols>
  <sheetData>
    <row r="1" spans="1:256" ht="78.75" customHeight="1" x14ac:dyDescent="0.2">
      <c r="A1" s="87" t="s">
        <v>69</v>
      </c>
      <c r="B1" s="87"/>
      <c r="C1" s="87"/>
      <c r="D1" s="87"/>
      <c r="E1" s="87"/>
      <c r="F1" s="87"/>
      <c r="G1" s="87"/>
      <c r="H1" s="87"/>
      <c r="I1" s="87"/>
      <c r="J1" s="87"/>
      <c r="K1" s="87"/>
      <c r="M1" s="6" t="s">
        <v>30</v>
      </c>
      <c r="N1" s="6">
        <v>0</v>
      </c>
    </row>
    <row r="2" spans="1:256" ht="39.75" customHeight="1" x14ac:dyDescent="0.3">
      <c r="A2" s="86" t="s">
        <v>57</v>
      </c>
      <c r="B2" s="86"/>
      <c r="C2" s="86"/>
      <c r="D2" s="86"/>
      <c r="E2" s="86"/>
      <c r="F2" s="86"/>
      <c r="G2" s="86"/>
      <c r="H2" s="86"/>
      <c r="I2" s="86"/>
      <c r="J2" s="86"/>
      <c r="K2" s="86"/>
      <c r="M2" s="6" t="s">
        <v>31</v>
      </c>
      <c r="N2" s="6">
        <v>10</v>
      </c>
    </row>
    <row r="3" spans="1:256" x14ac:dyDescent="0.2">
      <c r="B3" s="7"/>
      <c r="C3" s="8"/>
      <c r="D3" s="8"/>
      <c r="E3" s="9"/>
      <c r="M3" s="6" t="s">
        <v>66</v>
      </c>
    </row>
    <row r="4" spans="1:256" ht="18.75" x14ac:dyDescent="0.3">
      <c r="A4" s="76" t="s">
        <v>68</v>
      </c>
      <c r="B4" s="76"/>
      <c r="C4" s="77"/>
      <c r="D4" s="10"/>
      <c r="E4" s="10"/>
      <c r="F4" s="10"/>
      <c r="G4" s="10"/>
      <c r="H4" s="10"/>
    </row>
    <row r="5" spans="1:256" x14ac:dyDescent="0.2">
      <c r="A5" s="7"/>
    </row>
    <row r="6" spans="1:256" ht="16.5" thickBot="1" x14ac:dyDescent="0.3">
      <c r="A6" s="84" t="s">
        <v>13</v>
      </c>
      <c r="B6" s="84"/>
      <c r="C6" s="85"/>
      <c r="D6" s="85"/>
      <c r="E6" s="85"/>
      <c r="F6" s="85"/>
      <c r="G6" s="85"/>
      <c r="H6" s="11"/>
      <c r="I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</row>
    <row r="7" spans="1:256" ht="15.75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</row>
    <row r="8" spans="1:256" ht="16.5" thickBot="1" x14ac:dyDescent="0.3">
      <c r="A8" s="13" t="s">
        <v>32</v>
      </c>
      <c r="B8" s="12"/>
      <c r="C8" s="12"/>
      <c r="D8" s="12"/>
      <c r="E8" s="78" t="s">
        <v>31</v>
      </c>
      <c r="G8" s="12"/>
      <c r="H8" s="12"/>
      <c r="I8" s="12"/>
      <c r="J8" s="12"/>
      <c r="K8" s="12"/>
    </row>
    <row r="9" spans="1:256" s="16" customFormat="1" ht="15.75" x14ac:dyDescent="0.25">
      <c r="A9" s="7"/>
      <c r="B9" s="14"/>
      <c r="C9" s="14"/>
      <c r="D9" s="14"/>
      <c r="E9" s="15"/>
      <c r="F9" s="15"/>
      <c r="G9" s="15"/>
      <c r="H9" s="6"/>
      <c r="I9" s="6"/>
      <c r="J9" s="6"/>
      <c r="K9" s="6"/>
    </row>
    <row r="10" spans="1:256" ht="49.5" customHeight="1" x14ac:dyDescent="0.35">
      <c r="A10" s="17"/>
      <c r="B10" s="18" t="s">
        <v>1</v>
      </c>
      <c r="C10" s="18" t="s">
        <v>7</v>
      </c>
      <c r="D10" s="18" t="s">
        <v>67</v>
      </c>
      <c r="E10" s="18" t="s">
        <v>11</v>
      </c>
      <c r="F10" s="18" t="s">
        <v>56</v>
      </c>
      <c r="G10" s="18" t="s">
        <v>12</v>
      </c>
      <c r="H10" s="16"/>
      <c r="I10" s="16"/>
      <c r="J10" s="19"/>
      <c r="K10" s="20"/>
    </row>
    <row r="11" spans="1:256" ht="18" customHeight="1" x14ac:dyDescent="0.2">
      <c r="A11" s="67" t="s">
        <v>64</v>
      </c>
      <c r="B11" s="21">
        <f>SUM(A21:A32)</f>
        <v>0</v>
      </c>
      <c r="C11" s="63">
        <f>SUM(F21:F32)</f>
        <v>0</v>
      </c>
      <c r="D11" s="63">
        <f>IF($E$8="PRIVATE",0,C11/2)</f>
        <v>0</v>
      </c>
      <c r="E11" s="63">
        <f>C11-D11</f>
        <v>0</v>
      </c>
      <c r="F11" s="63">
        <f>SUM(G21:G32)</f>
        <v>0</v>
      </c>
      <c r="G11" s="63">
        <f>F11+E11</f>
        <v>0</v>
      </c>
      <c r="J11" s="66"/>
    </row>
    <row r="12" spans="1:256" s="25" customFormat="1" ht="18" customHeight="1" thickBot="1" x14ac:dyDescent="0.35">
      <c r="A12" s="68" t="s">
        <v>14</v>
      </c>
      <c r="B12" s="24">
        <f>SUM(A36:A40)</f>
        <v>0</v>
      </c>
      <c r="C12" s="64">
        <f>SUM(F36:F40)</f>
        <v>0</v>
      </c>
      <c r="D12" s="63">
        <f>IF($E$8="STARS",C12/2,0)</f>
        <v>0</v>
      </c>
      <c r="E12" s="63">
        <f>C12-D12</f>
        <v>0</v>
      </c>
      <c r="F12" s="63">
        <f>SUM(G36:G40)</f>
        <v>0</v>
      </c>
      <c r="G12" s="63">
        <f>F12+E12</f>
        <v>0</v>
      </c>
      <c r="H12" s="6"/>
      <c r="I12" s="6"/>
      <c r="J12" s="43"/>
    </row>
    <row r="13" spans="1:256" s="25" customFormat="1" ht="19.5" thickBot="1" x14ac:dyDescent="0.35">
      <c r="A13" s="26" t="s">
        <v>10</v>
      </c>
      <c r="B13" s="27">
        <f t="shared" ref="B13:G13" si="0">SUM(B11:B12)</f>
        <v>0</v>
      </c>
      <c r="C13" s="65">
        <f t="shared" si="0"/>
        <v>0</v>
      </c>
      <c r="D13" s="65">
        <f t="shared" si="0"/>
        <v>0</v>
      </c>
      <c r="E13" s="65">
        <f t="shared" si="0"/>
        <v>0</v>
      </c>
      <c r="F13" s="65">
        <f t="shared" si="0"/>
        <v>0</v>
      </c>
      <c r="G13" s="69">
        <f t="shared" si="0"/>
        <v>0</v>
      </c>
      <c r="H13" s="70" t="s">
        <v>63</v>
      </c>
      <c r="I13" s="71"/>
      <c r="J13" s="72"/>
    </row>
    <row r="14" spans="1:256" s="25" customFormat="1" ht="37.5" customHeight="1" x14ac:dyDescent="0.3">
      <c r="A14" s="29"/>
      <c r="B14" s="30"/>
      <c r="C14" s="31"/>
      <c r="D14" s="31"/>
      <c r="H14" s="28"/>
      <c r="I14" s="28"/>
    </row>
    <row r="15" spans="1:256" s="25" customFormat="1" ht="27" x14ac:dyDescent="0.3">
      <c r="A15" s="6"/>
      <c r="B15" s="32" t="s">
        <v>49</v>
      </c>
      <c r="C15" s="33" t="s">
        <v>59</v>
      </c>
      <c r="D15" s="34" t="s">
        <v>58</v>
      </c>
      <c r="E15" s="34" t="s">
        <v>11</v>
      </c>
      <c r="F15" s="34" t="s">
        <v>6</v>
      </c>
      <c r="G15" s="34" t="s">
        <v>12</v>
      </c>
      <c r="H15" s="28"/>
      <c r="I15" s="28"/>
    </row>
    <row r="16" spans="1:256" s="25" customFormat="1" ht="18.75" x14ac:dyDescent="0.3">
      <c r="A16" s="35" t="s">
        <v>49</v>
      </c>
      <c r="B16" s="79">
        <v>0</v>
      </c>
      <c r="C16" s="36">
        <f>IF(B16=0,0, C13-B16)</f>
        <v>0</v>
      </c>
      <c r="D16" s="23">
        <f>IF(C16&lt;0,0, IF(E8="STARS",C16/2,0))</f>
        <v>0</v>
      </c>
      <c r="E16" s="23">
        <f>IF(C16&lt;0, 0, C16-D16)</f>
        <v>0</v>
      </c>
      <c r="F16" s="23">
        <f>IF(B16=0, 0, F13)</f>
        <v>0</v>
      </c>
      <c r="G16" s="73">
        <f>IF(C16&lt;0, F13, F16+E16)</f>
        <v>0</v>
      </c>
      <c r="H16" s="74" t="s">
        <v>62</v>
      </c>
      <c r="I16" s="75"/>
      <c r="J16" s="75"/>
    </row>
    <row r="17" spans="1:11" s="25" customFormat="1" ht="18.75" x14ac:dyDescent="0.3">
      <c r="A17" s="37" t="s">
        <v>50</v>
      </c>
      <c r="B17" s="38"/>
      <c r="C17" s="38"/>
      <c r="D17" s="39"/>
      <c r="E17" s="39"/>
      <c r="F17" s="39"/>
      <c r="G17" s="40"/>
      <c r="H17" s="41"/>
      <c r="I17" s="42"/>
      <c r="J17" s="42"/>
    </row>
    <row r="18" spans="1:11" s="43" customFormat="1" ht="18.75" x14ac:dyDescent="0.3">
      <c r="A18" s="29"/>
      <c r="B18" s="30"/>
      <c r="C18" s="31"/>
      <c r="D18" s="31"/>
      <c r="E18" s="31"/>
      <c r="F18" s="25"/>
      <c r="G18" s="25"/>
      <c r="H18" s="28"/>
      <c r="I18" s="28"/>
      <c r="J18" s="83" t="s">
        <v>43</v>
      </c>
      <c r="K18" s="83"/>
    </row>
    <row r="19" spans="1:11" s="44" customFormat="1" ht="20.2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1" ht="45.75" thickBot="1" x14ac:dyDescent="0.3">
      <c r="A20" s="45" t="s">
        <v>0</v>
      </c>
      <c r="B20" s="45" t="s">
        <v>2</v>
      </c>
      <c r="C20" s="45" t="s">
        <v>9</v>
      </c>
      <c r="D20" s="46" t="s">
        <v>37</v>
      </c>
      <c r="E20" s="46" t="s">
        <v>38</v>
      </c>
      <c r="F20" s="46" t="s">
        <v>34</v>
      </c>
      <c r="G20" s="46" t="s">
        <v>35</v>
      </c>
      <c r="H20" s="46" t="s">
        <v>33</v>
      </c>
      <c r="I20" s="44"/>
      <c r="J20" s="47" t="s">
        <v>36</v>
      </c>
      <c r="K20" s="47" t="s">
        <v>65</v>
      </c>
    </row>
    <row r="21" spans="1:11" ht="13.5" thickTop="1" x14ac:dyDescent="0.2">
      <c r="A21" s="80">
        <v>0</v>
      </c>
      <c r="B21" s="80" t="s">
        <v>2</v>
      </c>
      <c r="C21" s="80" t="s">
        <v>8</v>
      </c>
      <c r="D21" s="48">
        <f>INDEX(CP!$B$2:$I$22, MATCH(C21,CP!$B$2:$B$22,), MATCH(B21,CP!$B$2:$I$2,))</f>
        <v>0</v>
      </c>
      <c r="E21" s="22">
        <v>50</v>
      </c>
      <c r="F21" s="49">
        <f t="shared" ref="F21:F32" si="1">D21*A21</f>
        <v>0</v>
      </c>
      <c r="G21" s="49">
        <f t="shared" ref="G21:G32" si="2">E21*A21</f>
        <v>0</v>
      </c>
      <c r="H21" s="49">
        <f t="shared" ref="H21:H32" si="3">G21+F21</f>
        <v>0</v>
      </c>
      <c r="J21" s="50">
        <f t="shared" ref="J21:J32" si="4">D21/2</f>
        <v>0</v>
      </c>
      <c r="K21" s="50">
        <f t="shared" ref="K21:K32" si="5">J21+E21</f>
        <v>50</v>
      </c>
    </row>
    <row r="22" spans="1:11" x14ac:dyDescent="0.2">
      <c r="A22" s="80">
        <v>0</v>
      </c>
      <c r="B22" s="80" t="s">
        <v>2</v>
      </c>
      <c r="C22" s="80" t="s">
        <v>8</v>
      </c>
      <c r="D22" s="48">
        <f>INDEX(CP!$B$2:$I$22, MATCH(C22,CP!$B$2:$B$22,), MATCH(B22,CP!$B$2:$I$2,))</f>
        <v>0</v>
      </c>
      <c r="E22" s="22">
        <v>50</v>
      </c>
      <c r="F22" s="49">
        <f t="shared" si="1"/>
        <v>0</v>
      </c>
      <c r="G22" s="49">
        <f t="shared" si="2"/>
        <v>0</v>
      </c>
      <c r="H22" s="49">
        <f t="shared" si="3"/>
        <v>0</v>
      </c>
      <c r="J22" s="50">
        <f t="shared" si="4"/>
        <v>0</v>
      </c>
      <c r="K22" s="50">
        <f t="shared" si="5"/>
        <v>50</v>
      </c>
    </row>
    <row r="23" spans="1:11" x14ac:dyDescent="0.2">
      <c r="A23" s="80">
        <v>0</v>
      </c>
      <c r="B23" s="80" t="s">
        <v>2</v>
      </c>
      <c r="C23" s="80" t="s">
        <v>8</v>
      </c>
      <c r="D23" s="48">
        <f>INDEX(CP!$B$2:$I$22, MATCH(C23,CP!$B$2:$B$22,), MATCH(B23,CP!$B$2:$I$2,))</f>
        <v>0</v>
      </c>
      <c r="E23" s="22">
        <v>50</v>
      </c>
      <c r="F23" s="49">
        <f t="shared" si="1"/>
        <v>0</v>
      </c>
      <c r="G23" s="49">
        <f t="shared" si="2"/>
        <v>0</v>
      </c>
      <c r="H23" s="49">
        <f t="shared" si="3"/>
        <v>0</v>
      </c>
      <c r="J23" s="50">
        <f t="shared" si="4"/>
        <v>0</v>
      </c>
      <c r="K23" s="50">
        <f t="shared" si="5"/>
        <v>50</v>
      </c>
    </row>
    <row r="24" spans="1:11" x14ac:dyDescent="0.2">
      <c r="A24" s="80">
        <v>0</v>
      </c>
      <c r="B24" s="80" t="s">
        <v>2</v>
      </c>
      <c r="C24" s="80" t="s">
        <v>8</v>
      </c>
      <c r="D24" s="48">
        <f>INDEX(CP!$B$2:$I$22, MATCH(C24,CP!$B$2:$B$22,), MATCH(B24,CP!$B$2:$I$2,))</f>
        <v>0</v>
      </c>
      <c r="E24" s="22">
        <v>50</v>
      </c>
      <c r="F24" s="49">
        <f t="shared" si="1"/>
        <v>0</v>
      </c>
      <c r="G24" s="49">
        <f t="shared" si="2"/>
        <v>0</v>
      </c>
      <c r="H24" s="49">
        <f t="shared" si="3"/>
        <v>0</v>
      </c>
      <c r="J24" s="50">
        <f t="shared" si="4"/>
        <v>0</v>
      </c>
      <c r="K24" s="50">
        <f t="shared" si="5"/>
        <v>50</v>
      </c>
    </row>
    <row r="25" spans="1:11" x14ac:dyDescent="0.2">
      <c r="A25" s="80">
        <v>0</v>
      </c>
      <c r="B25" s="80" t="s">
        <v>2</v>
      </c>
      <c r="C25" s="80" t="s">
        <v>8</v>
      </c>
      <c r="D25" s="48">
        <f>INDEX(CP!$B$2:$I$22, MATCH(C25,CP!$B$2:$B$22,), MATCH(B25,CP!$B$2:$I$2,))</f>
        <v>0</v>
      </c>
      <c r="E25" s="22">
        <v>50</v>
      </c>
      <c r="F25" s="49">
        <f t="shared" si="1"/>
        <v>0</v>
      </c>
      <c r="G25" s="49">
        <f t="shared" si="2"/>
        <v>0</v>
      </c>
      <c r="H25" s="49">
        <f t="shared" si="3"/>
        <v>0</v>
      </c>
      <c r="J25" s="50">
        <f t="shared" si="4"/>
        <v>0</v>
      </c>
      <c r="K25" s="50">
        <f t="shared" si="5"/>
        <v>50</v>
      </c>
    </row>
    <row r="26" spans="1:11" x14ac:dyDescent="0.2">
      <c r="A26" s="80">
        <v>0</v>
      </c>
      <c r="B26" s="80" t="s">
        <v>2</v>
      </c>
      <c r="C26" s="80" t="s">
        <v>8</v>
      </c>
      <c r="D26" s="48">
        <f>INDEX(CP!$B$2:$I$22, MATCH(C26,CP!$B$2:$B$22,), MATCH(B26,CP!$B$2:$I$2,))</f>
        <v>0</v>
      </c>
      <c r="E26" s="22">
        <v>50</v>
      </c>
      <c r="F26" s="49">
        <f t="shared" ref="F26:F27" si="6">D26*A26</f>
        <v>0</v>
      </c>
      <c r="G26" s="49">
        <f t="shared" ref="G26:G27" si="7">E26*A26</f>
        <v>0</v>
      </c>
      <c r="H26" s="49">
        <f t="shared" ref="H26:H27" si="8">G26+F26</f>
        <v>0</v>
      </c>
      <c r="J26" s="50">
        <f t="shared" ref="J26:J27" si="9">D26/2</f>
        <v>0</v>
      </c>
      <c r="K26" s="50">
        <f t="shared" ref="K26:K27" si="10">J26+E26</f>
        <v>50</v>
      </c>
    </row>
    <row r="27" spans="1:11" x14ac:dyDescent="0.2">
      <c r="A27" s="80">
        <v>0</v>
      </c>
      <c r="B27" s="80" t="s">
        <v>2</v>
      </c>
      <c r="C27" s="80" t="s">
        <v>8</v>
      </c>
      <c r="D27" s="48">
        <f>INDEX(CP!$B$2:$I$22, MATCH(C27,CP!$B$2:$B$22,), MATCH(B27,CP!$B$2:$I$2,))</f>
        <v>0</v>
      </c>
      <c r="E27" s="22">
        <v>50</v>
      </c>
      <c r="F27" s="49">
        <f t="shared" si="6"/>
        <v>0</v>
      </c>
      <c r="G27" s="49">
        <f t="shared" si="7"/>
        <v>0</v>
      </c>
      <c r="H27" s="49">
        <f t="shared" si="8"/>
        <v>0</v>
      </c>
      <c r="J27" s="50">
        <f t="shared" si="9"/>
        <v>0</v>
      </c>
      <c r="K27" s="50">
        <f t="shared" si="10"/>
        <v>50</v>
      </c>
    </row>
    <row r="28" spans="1:11" x14ac:dyDescent="0.2">
      <c r="A28" s="80">
        <v>0</v>
      </c>
      <c r="B28" s="80" t="s">
        <v>2</v>
      </c>
      <c r="C28" s="80" t="s">
        <v>8</v>
      </c>
      <c r="D28" s="48">
        <f>INDEX(CP!$B$2:$I$22, MATCH(C28,CP!$B$2:$B$22,), MATCH(B28,CP!$B$2:$I$2,))</f>
        <v>0</v>
      </c>
      <c r="E28" s="22">
        <v>50</v>
      </c>
      <c r="F28" s="49">
        <f t="shared" si="1"/>
        <v>0</v>
      </c>
      <c r="G28" s="49">
        <f t="shared" si="2"/>
        <v>0</v>
      </c>
      <c r="H28" s="49">
        <f t="shared" si="3"/>
        <v>0</v>
      </c>
      <c r="J28" s="50">
        <f t="shared" si="4"/>
        <v>0</v>
      </c>
      <c r="K28" s="50">
        <f t="shared" si="5"/>
        <v>50</v>
      </c>
    </row>
    <row r="29" spans="1:11" x14ac:dyDescent="0.2">
      <c r="A29" s="80">
        <v>0</v>
      </c>
      <c r="B29" s="80" t="s">
        <v>2</v>
      </c>
      <c r="C29" s="80" t="s">
        <v>8</v>
      </c>
      <c r="D29" s="48">
        <f>INDEX(CP!$B$2:$I$22, MATCH(C29,CP!$B$2:$B$22,), MATCH(B29,CP!$B$2:$I$2,))</f>
        <v>0</v>
      </c>
      <c r="E29" s="22">
        <v>50</v>
      </c>
      <c r="F29" s="49">
        <f t="shared" si="1"/>
        <v>0</v>
      </c>
      <c r="G29" s="49">
        <f t="shared" si="2"/>
        <v>0</v>
      </c>
      <c r="H29" s="49">
        <f t="shared" si="3"/>
        <v>0</v>
      </c>
      <c r="J29" s="50">
        <f t="shared" si="4"/>
        <v>0</v>
      </c>
      <c r="K29" s="50">
        <f t="shared" si="5"/>
        <v>50</v>
      </c>
    </row>
    <row r="30" spans="1:11" x14ac:dyDescent="0.2">
      <c r="A30" s="80">
        <v>0</v>
      </c>
      <c r="B30" s="80" t="s">
        <v>2</v>
      </c>
      <c r="C30" s="80" t="s">
        <v>8</v>
      </c>
      <c r="D30" s="48">
        <f>INDEX(CP!$B$2:$I$22, MATCH(C30,CP!$B$2:$B$22,), MATCH(B30,CP!$B$2:$I$2,))</f>
        <v>0</v>
      </c>
      <c r="E30" s="22">
        <v>50</v>
      </c>
      <c r="F30" s="49">
        <f t="shared" si="1"/>
        <v>0</v>
      </c>
      <c r="G30" s="49">
        <f t="shared" si="2"/>
        <v>0</v>
      </c>
      <c r="H30" s="49">
        <f t="shared" si="3"/>
        <v>0</v>
      </c>
      <c r="J30" s="50">
        <f t="shared" si="4"/>
        <v>0</v>
      </c>
      <c r="K30" s="50">
        <f t="shared" si="5"/>
        <v>50</v>
      </c>
    </row>
    <row r="31" spans="1:11" x14ac:dyDescent="0.2">
      <c r="A31" s="80">
        <v>0</v>
      </c>
      <c r="B31" s="80" t="s">
        <v>2</v>
      </c>
      <c r="C31" s="80" t="s">
        <v>8</v>
      </c>
      <c r="D31" s="48">
        <f>INDEX(CP!$B$2:$I$22, MATCH(C31,CP!$B$2:$B$22,), MATCH(B31,CP!$B$2:$I$2,))</f>
        <v>0</v>
      </c>
      <c r="E31" s="22">
        <v>50</v>
      </c>
      <c r="F31" s="49">
        <f t="shared" si="1"/>
        <v>0</v>
      </c>
      <c r="G31" s="49">
        <f t="shared" si="2"/>
        <v>0</v>
      </c>
      <c r="H31" s="49">
        <f t="shared" si="3"/>
        <v>0</v>
      </c>
      <c r="J31" s="50">
        <f t="shared" si="4"/>
        <v>0</v>
      </c>
      <c r="K31" s="50">
        <f t="shared" si="5"/>
        <v>50</v>
      </c>
    </row>
    <row r="32" spans="1:11" x14ac:dyDescent="0.2">
      <c r="A32" s="80">
        <v>0</v>
      </c>
      <c r="B32" s="80" t="s">
        <v>2</v>
      </c>
      <c r="C32" s="80" t="s">
        <v>8</v>
      </c>
      <c r="D32" s="48">
        <f>INDEX(CP!$B$2:$I$22, MATCH(C32,CP!$B$2:$B$22,), MATCH(B32,CP!$B$2:$I$2,))</f>
        <v>0</v>
      </c>
      <c r="E32" s="22">
        <v>50</v>
      </c>
      <c r="F32" s="49">
        <f t="shared" si="1"/>
        <v>0</v>
      </c>
      <c r="G32" s="49">
        <f t="shared" si="2"/>
        <v>0</v>
      </c>
      <c r="H32" s="49">
        <f t="shared" si="3"/>
        <v>0</v>
      </c>
      <c r="J32" s="50">
        <f t="shared" si="4"/>
        <v>0</v>
      </c>
      <c r="K32" s="50">
        <f t="shared" si="5"/>
        <v>50</v>
      </c>
    </row>
    <row r="33" spans="1:11" s="52" customFormat="1" ht="18.75" x14ac:dyDescent="0.3">
      <c r="A33" s="6"/>
      <c r="B33" s="6"/>
      <c r="C33" s="6"/>
      <c r="D33" s="6"/>
      <c r="E33" s="51"/>
      <c r="F33" s="6"/>
      <c r="G33" s="51"/>
      <c r="H33" s="6"/>
      <c r="I33" s="6"/>
      <c r="J33" s="6"/>
      <c r="K33" s="6"/>
    </row>
    <row r="34" spans="1:11" s="53" customFormat="1" ht="20.25" customHeight="1" x14ac:dyDescent="0.2">
      <c r="A34" s="67" t="s">
        <v>52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1:11" ht="45.75" thickBot="1" x14ac:dyDescent="0.25">
      <c r="A35" s="45" t="s">
        <v>0</v>
      </c>
      <c r="B35" s="45" t="s">
        <v>2</v>
      </c>
      <c r="C35" s="45" t="s">
        <v>9</v>
      </c>
      <c r="D35" s="46" t="s">
        <v>37</v>
      </c>
      <c r="E35" s="46" t="s">
        <v>61</v>
      </c>
      <c r="F35" s="46" t="s">
        <v>34</v>
      </c>
      <c r="G35" s="46" t="s">
        <v>35</v>
      </c>
      <c r="H35" s="46" t="s">
        <v>33</v>
      </c>
      <c r="I35" s="53"/>
      <c r="J35" s="47" t="s">
        <v>36</v>
      </c>
      <c r="K35" s="47" t="s">
        <v>65</v>
      </c>
    </row>
    <row r="36" spans="1:11" ht="13.5" thickTop="1" x14ac:dyDescent="0.2">
      <c r="A36" s="81">
        <v>0</v>
      </c>
      <c r="B36" s="80" t="s">
        <v>2</v>
      </c>
      <c r="C36" s="80" t="s">
        <v>8</v>
      </c>
      <c r="D36" s="54">
        <f>INDEX(CP!$B$26:$G$46, MATCH(C36,CP!$B$26:$B$46,), MATCH(B36,CP!$B$26:$G$26,))</f>
        <v>0</v>
      </c>
      <c r="E36" s="82">
        <v>0</v>
      </c>
      <c r="F36" s="49">
        <f>D36*A36</f>
        <v>0</v>
      </c>
      <c r="G36" s="49">
        <f>E36*A36</f>
        <v>0</v>
      </c>
      <c r="H36" s="49">
        <f>G36+F36</f>
        <v>0</v>
      </c>
      <c r="J36" s="50">
        <f>D36/2</f>
        <v>0</v>
      </c>
      <c r="K36" s="50">
        <f>J36+E36</f>
        <v>0</v>
      </c>
    </row>
    <row r="37" spans="1:11" x14ac:dyDescent="0.2">
      <c r="A37" s="81">
        <v>0</v>
      </c>
      <c r="B37" s="80" t="s">
        <v>2</v>
      </c>
      <c r="C37" s="80" t="s">
        <v>8</v>
      </c>
      <c r="D37" s="54">
        <f>INDEX(CP!$B$26:$G$46, MATCH(C37,CP!$B$26:$B$46,), MATCH(B37,CP!$B$26:$G$26,))</f>
        <v>0</v>
      </c>
      <c r="E37" s="82">
        <v>0</v>
      </c>
      <c r="F37" s="49">
        <f>D37*A37</f>
        <v>0</v>
      </c>
      <c r="G37" s="49">
        <f>E37*A37</f>
        <v>0</v>
      </c>
      <c r="H37" s="49">
        <f>G37+F37</f>
        <v>0</v>
      </c>
      <c r="J37" s="50">
        <f>D37/2</f>
        <v>0</v>
      </c>
      <c r="K37" s="50">
        <f>J37+E37</f>
        <v>0</v>
      </c>
    </row>
    <row r="38" spans="1:11" x14ac:dyDescent="0.2">
      <c r="A38" s="81">
        <v>0</v>
      </c>
      <c r="B38" s="80" t="s">
        <v>2</v>
      </c>
      <c r="C38" s="80" t="s">
        <v>8</v>
      </c>
      <c r="D38" s="54">
        <f>INDEX(CP!$B$26:$G$46, MATCH(C38,CP!$B$26:$B$46,), MATCH(B38,CP!$B$26:$G$26,))</f>
        <v>0</v>
      </c>
      <c r="E38" s="82">
        <v>0</v>
      </c>
      <c r="F38" s="49">
        <f>D38*A38</f>
        <v>0</v>
      </c>
      <c r="G38" s="49">
        <f>E38*A38</f>
        <v>0</v>
      </c>
      <c r="H38" s="49">
        <f>G38+F38</f>
        <v>0</v>
      </c>
      <c r="J38" s="50">
        <f>D38/2</f>
        <v>0</v>
      </c>
      <c r="K38" s="50">
        <f>J38+E38</f>
        <v>0</v>
      </c>
    </row>
    <row r="39" spans="1:11" x14ac:dyDescent="0.2">
      <c r="A39" s="81">
        <v>0</v>
      </c>
      <c r="B39" s="80" t="s">
        <v>2</v>
      </c>
      <c r="C39" s="80" t="s">
        <v>8</v>
      </c>
      <c r="D39" s="54">
        <f>INDEX(CP!$B$26:$G$46, MATCH(C39,CP!$B$26:$B$46,), MATCH(B39,CP!$B$26:$G$26,))</f>
        <v>0</v>
      </c>
      <c r="E39" s="82">
        <v>0</v>
      </c>
      <c r="F39" s="49">
        <f>D39*A39</f>
        <v>0</v>
      </c>
      <c r="G39" s="49">
        <f>E39*A39</f>
        <v>0</v>
      </c>
      <c r="H39" s="49">
        <f>G39+F39</f>
        <v>0</v>
      </c>
      <c r="J39" s="50">
        <f>D39/2</f>
        <v>0</v>
      </c>
      <c r="K39" s="50">
        <f>J39+E39</f>
        <v>0</v>
      </c>
    </row>
    <row r="40" spans="1:11" x14ac:dyDescent="0.2">
      <c r="A40" s="81">
        <v>0</v>
      </c>
      <c r="B40" s="80" t="s">
        <v>2</v>
      </c>
      <c r="C40" s="80" t="s">
        <v>8</v>
      </c>
      <c r="D40" s="54">
        <f>INDEX(CP!$B$26:$G$46, MATCH(C40,CP!$B$26:$B$46,), MATCH(B40,CP!$B$26:$G$26,))</f>
        <v>0</v>
      </c>
      <c r="E40" s="82">
        <v>0</v>
      </c>
      <c r="F40" s="49">
        <f>D40*A40</f>
        <v>0</v>
      </c>
      <c r="G40" s="49">
        <f>E40*A40</f>
        <v>0</v>
      </c>
      <c r="H40" s="49">
        <f>G40+F40</f>
        <v>0</v>
      </c>
      <c r="J40" s="50">
        <f>D40/2</f>
        <v>0</v>
      </c>
      <c r="K40" s="50">
        <f>J40+E40</f>
        <v>0</v>
      </c>
    </row>
    <row r="41" spans="1:11" x14ac:dyDescent="0.2">
      <c r="A41" s="6" t="s">
        <v>51</v>
      </c>
    </row>
    <row r="42" spans="1:11" x14ac:dyDescent="0.2">
      <c r="A42" s="6" t="s">
        <v>55</v>
      </c>
    </row>
    <row r="44" spans="1:11" s="55" customFormat="1" ht="18.75" x14ac:dyDescent="0.3">
      <c r="A44" s="6"/>
      <c r="B44" s="6"/>
      <c r="C44" s="6"/>
      <c r="D44" s="6"/>
      <c r="E44" s="51"/>
      <c r="F44" s="6"/>
      <c r="G44" s="51"/>
      <c r="H44" s="6"/>
      <c r="I44" s="6"/>
      <c r="J44" s="6"/>
      <c r="K44" s="6"/>
    </row>
  </sheetData>
  <protectedRanges>
    <protectedRange sqref="E36:E40 C6 A4 B16 E8 A21:C32 A36:C40" name="Range1"/>
  </protectedRanges>
  <dataConsolidate/>
  <customSheetViews>
    <customSheetView guid="{7FEB79CF-9FA5-4118-9135-598C35BD9A78}" showPageBreaks="1" fitToPage="1" showRuler="0" topLeftCell="F1">
      <selection activeCell="L11" sqref="L11"/>
      <pageMargins left="0.75" right="0.75" top="1" bottom="1" header="0.5" footer="0.5"/>
      <pageSetup scale="46" orientation="landscape" r:id="rId1"/>
      <headerFooter alignWithMargins="0"/>
    </customSheetView>
  </customSheetViews>
  <mergeCells count="5">
    <mergeCell ref="J18:K18"/>
    <mergeCell ref="A6:B6"/>
    <mergeCell ref="C6:G6"/>
    <mergeCell ref="A2:K2"/>
    <mergeCell ref="A1:K1"/>
  </mergeCells>
  <phoneticPr fontId="0" type="noConversion"/>
  <dataValidations count="8">
    <dataValidation type="list" operator="equal" allowBlank="1" showDropDown="1" showInputMessage="1" showErrorMessage="1" sqref="E36:E40">
      <formula1>AddAppFee</formula1>
    </dataValidation>
    <dataValidation type="list" allowBlank="1" showInputMessage="1" showErrorMessage="1" sqref="C21:C32">
      <formula1>T_PEY</formula1>
    </dataValidation>
    <dataValidation type="list" allowBlank="1" showInputMessage="1" showErrorMessage="1" sqref="E8">
      <formula1>PURCHASETYPE</formula1>
    </dataValidation>
    <dataValidation type="list" allowBlank="1" showInputMessage="1" showErrorMessage="1" sqref="B36:B40">
      <formula1>D_PlanType</formula1>
    </dataValidation>
    <dataValidation type="list" allowBlank="1" showInputMessage="1" showErrorMessage="1" sqref="C36:C40">
      <formula1>D_PEY</formula1>
    </dataValidation>
    <dataValidation type="decimal" operator="greaterThanOrEqual" allowBlank="1" showInputMessage="1" showErrorMessage="1" sqref="B16">
      <formula1>0</formula1>
    </dataValidation>
    <dataValidation type="list" allowBlank="1" showInputMessage="1" showErrorMessage="1" sqref="B21:B32">
      <formula1>TTYPE1</formula1>
    </dataValidation>
    <dataValidation allowBlank="1" showInputMessage="1" showErrorMessage="1" sqref="N1:N2"/>
  </dataValidations>
  <pageMargins left="0.75" right="0.75" top="0.5" bottom="0.5" header="0.5" footer="0.5"/>
  <pageSetup scale="61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topLeftCell="A4" zoomScale="130" zoomScaleNormal="100" zoomScaleSheetLayoutView="130" workbookViewId="0">
      <selection activeCell="C26" sqref="C26"/>
    </sheetView>
  </sheetViews>
  <sheetFormatPr defaultColWidth="9.140625" defaultRowHeight="12.75" x14ac:dyDescent="0.2"/>
  <cols>
    <col min="1" max="1" width="13.85546875" style="3" bestFit="1" customWidth="1"/>
    <col min="2" max="2" width="9.140625" style="3"/>
    <col min="3" max="4" width="13.5703125" style="3" bestFit="1" customWidth="1"/>
    <col min="5" max="5" width="16" style="3" customWidth="1"/>
    <col min="6" max="6" width="17.42578125" style="3" bestFit="1" customWidth="1"/>
    <col min="7" max="7" width="16" style="3" customWidth="1"/>
    <col min="8" max="8" width="13.42578125" style="3" bestFit="1" customWidth="1"/>
    <col min="9" max="9" width="6.7109375" style="1" customWidth="1"/>
    <col min="10" max="11" width="9.140625" style="1"/>
    <col min="12" max="16384" width="9.140625" style="4"/>
  </cols>
  <sheetData>
    <row r="1" spans="1:11" ht="15.75" x14ac:dyDescent="0.25">
      <c r="B1" s="88" t="s">
        <v>71</v>
      </c>
      <c r="C1" s="88"/>
      <c r="D1" s="88"/>
      <c r="E1" s="88"/>
      <c r="F1" s="88"/>
      <c r="G1" s="88"/>
    </row>
    <row r="2" spans="1:11" s="5" customFormat="1" ht="25.5" x14ac:dyDescent="0.2">
      <c r="A2" s="60"/>
      <c r="B2" s="60"/>
      <c r="C2" s="60" t="s">
        <v>44</v>
      </c>
      <c r="D2" s="60" t="s">
        <v>60</v>
      </c>
      <c r="E2" s="60" t="s">
        <v>45</v>
      </c>
      <c r="F2" s="60" t="s">
        <v>46</v>
      </c>
      <c r="G2" s="60" t="s">
        <v>47</v>
      </c>
      <c r="H2" s="61" t="s">
        <v>48</v>
      </c>
      <c r="I2" s="60" t="s">
        <v>2</v>
      </c>
      <c r="J2" s="2"/>
      <c r="K2" s="2"/>
    </row>
    <row r="3" spans="1:11" x14ac:dyDescent="0.2">
      <c r="A3" s="56"/>
      <c r="B3" s="56" t="s">
        <v>8</v>
      </c>
      <c r="C3" s="57">
        <v>0</v>
      </c>
      <c r="D3" s="57">
        <v>0</v>
      </c>
      <c r="E3" s="57">
        <v>0</v>
      </c>
      <c r="F3" s="57">
        <v>0</v>
      </c>
      <c r="G3" s="57">
        <v>0</v>
      </c>
      <c r="H3" s="57">
        <v>0</v>
      </c>
      <c r="I3" s="57">
        <v>0</v>
      </c>
    </row>
    <row r="4" spans="1:11" x14ac:dyDescent="0.2">
      <c r="A4" s="58" t="s">
        <v>54</v>
      </c>
      <c r="B4" s="58">
        <v>2019</v>
      </c>
      <c r="C4" s="59">
        <v>27470.67</v>
      </c>
      <c r="D4" s="59">
        <v>6936.93</v>
      </c>
      <c r="E4" s="59">
        <v>21303.07</v>
      </c>
      <c r="F4" s="59">
        <v>16694.32</v>
      </c>
      <c r="G4" s="59">
        <v>7717.3</v>
      </c>
      <c r="H4" s="59">
        <v>9260.76</v>
      </c>
      <c r="I4" s="57">
        <v>0</v>
      </c>
    </row>
    <row r="5" spans="1:11" x14ac:dyDescent="0.2">
      <c r="A5" s="58" t="s">
        <v>15</v>
      </c>
      <c r="B5" s="58">
        <v>2020</v>
      </c>
      <c r="C5" s="59">
        <v>27796.51</v>
      </c>
      <c r="D5" s="59">
        <v>6992.29</v>
      </c>
      <c r="E5" s="59">
        <v>21534.2</v>
      </c>
      <c r="F5" s="59">
        <v>16931.93</v>
      </c>
      <c r="G5" s="59">
        <v>7786.42</v>
      </c>
      <c r="H5" s="59">
        <v>9343.7039999999997</v>
      </c>
      <c r="I5" s="57">
        <v>0</v>
      </c>
    </row>
    <row r="6" spans="1:11" x14ac:dyDescent="0.2">
      <c r="A6" s="58" t="s">
        <v>16</v>
      </c>
      <c r="B6" s="58">
        <v>2021</v>
      </c>
      <c r="C6" s="59">
        <v>28026.68</v>
      </c>
      <c r="D6" s="59">
        <v>7035.52</v>
      </c>
      <c r="E6" s="59">
        <v>21724.38</v>
      </c>
      <c r="F6" s="59">
        <v>17261.91</v>
      </c>
      <c r="G6" s="59">
        <v>7879.29</v>
      </c>
      <c r="H6" s="59">
        <v>9455.1479999999992</v>
      </c>
      <c r="I6" s="57">
        <v>0</v>
      </c>
    </row>
    <row r="7" spans="1:11" x14ac:dyDescent="0.2">
      <c r="A7" s="58" t="s">
        <v>17</v>
      </c>
      <c r="B7" s="58">
        <v>2022</v>
      </c>
      <c r="C7" s="59">
        <v>28207.919999999998</v>
      </c>
      <c r="D7" s="59">
        <v>7077.17</v>
      </c>
      <c r="E7" s="59">
        <v>21891.69</v>
      </c>
      <c r="F7" s="59">
        <v>17428.12</v>
      </c>
      <c r="G7" s="59">
        <v>7987.68</v>
      </c>
      <c r="H7" s="59">
        <v>9585.2160000000003</v>
      </c>
      <c r="I7" s="57">
        <v>0</v>
      </c>
    </row>
    <row r="8" spans="1:11" x14ac:dyDescent="0.2">
      <c r="A8" s="58" t="s">
        <v>18</v>
      </c>
      <c r="B8" s="58">
        <v>2023</v>
      </c>
      <c r="C8" s="59">
        <v>28360.86</v>
      </c>
      <c r="D8" s="59">
        <v>7109.76</v>
      </c>
      <c r="E8" s="59">
        <v>22041.98</v>
      </c>
      <c r="F8" s="59">
        <v>17538.28</v>
      </c>
      <c r="G8" s="59">
        <v>8075.28</v>
      </c>
      <c r="H8" s="59">
        <v>9690.3359999999993</v>
      </c>
      <c r="I8" s="57">
        <v>0</v>
      </c>
    </row>
    <row r="9" spans="1:11" x14ac:dyDescent="0.2">
      <c r="A9" s="58" t="s">
        <v>19</v>
      </c>
      <c r="B9" s="58">
        <v>2024</v>
      </c>
      <c r="C9" s="59">
        <v>28502.3</v>
      </c>
      <c r="D9" s="59">
        <v>7139.95</v>
      </c>
      <c r="E9" s="59">
        <v>22187.81</v>
      </c>
      <c r="F9" s="59">
        <v>17628.900000000001</v>
      </c>
      <c r="G9" s="59">
        <v>8129.22</v>
      </c>
      <c r="H9" s="59">
        <v>9755.0640000000003</v>
      </c>
      <c r="I9" s="57">
        <v>0</v>
      </c>
    </row>
    <row r="10" spans="1:11" x14ac:dyDescent="0.2">
      <c r="A10" s="58" t="s">
        <v>20</v>
      </c>
      <c r="B10" s="58">
        <v>2025</v>
      </c>
      <c r="C10" s="59">
        <v>28638.61</v>
      </c>
      <c r="D10" s="59">
        <v>7177.1</v>
      </c>
      <c r="E10" s="59">
        <v>22418.09</v>
      </c>
      <c r="F10" s="59">
        <v>17715.349999999999</v>
      </c>
      <c r="G10" s="59">
        <v>8148.65</v>
      </c>
      <c r="H10" s="59">
        <v>9778.3799999999992</v>
      </c>
      <c r="I10" s="57">
        <v>0</v>
      </c>
    </row>
    <row r="11" spans="1:11" x14ac:dyDescent="0.2">
      <c r="A11" s="58" t="s">
        <v>21</v>
      </c>
      <c r="B11" s="58">
        <v>2026</v>
      </c>
      <c r="C11" s="59">
        <v>28770.84</v>
      </c>
      <c r="D11" s="59">
        <v>7214.11</v>
      </c>
      <c r="E11" s="59">
        <v>22668.880000000001</v>
      </c>
      <c r="F11" s="59">
        <v>17940</v>
      </c>
      <c r="G11" s="59">
        <v>8300.0300000000007</v>
      </c>
      <c r="H11" s="59">
        <v>9960.0360000000001</v>
      </c>
      <c r="I11" s="57">
        <v>0</v>
      </c>
    </row>
    <row r="12" spans="1:11" x14ac:dyDescent="0.2">
      <c r="A12" s="58" t="s">
        <v>22</v>
      </c>
      <c r="B12" s="58">
        <v>2027</v>
      </c>
      <c r="C12" s="59">
        <v>28901.39</v>
      </c>
      <c r="D12" s="59">
        <v>7244.44</v>
      </c>
      <c r="E12" s="59">
        <v>22811.46</v>
      </c>
      <c r="F12" s="59">
        <v>18209.03</v>
      </c>
      <c r="G12" s="59">
        <v>8364.2999999999993</v>
      </c>
      <c r="H12" s="59">
        <v>10037.159999999998</v>
      </c>
      <c r="I12" s="57">
        <v>0</v>
      </c>
    </row>
    <row r="13" spans="1:11" x14ac:dyDescent="0.2">
      <c r="A13" s="58" t="s">
        <v>23</v>
      </c>
      <c r="B13" s="58">
        <v>2028</v>
      </c>
      <c r="C13" s="59">
        <v>29024.67</v>
      </c>
      <c r="D13" s="59">
        <v>7273.83</v>
      </c>
      <c r="E13" s="59">
        <v>22946.2</v>
      </c>
      <c r="F13" s="59">
        <v>18340.29</v>
      </c>
      <c r="G13" s="59">
        <v>8423.2999999999993</v>
      </c>
      <c r="H13" s="59">
        <v>10107.959999999999</v>
      </c>
      <c r="I13" s="57">
        <v>0</v>
      </c>
    </row>
    <row r="14" spans="1:11" x14ac:dyDescent="0.2">
      <c r="A14" s="58" t="s">
        <v>24</v>
      </c>
      <c r="B14" s="58">
        <v>2029</v>
      </c>
      <c r="C14" s="59">
        <v>29134.57</v>
      </c>
      <c r="D14" s="59">
        <v>7300.47</v>
      </c>
      <c r="E14" s="59">
        <v>23073.8</v>
      </c>
      <c r="F14" s="59">
        <v>18459.47</v>
      </c>
      <c r="G14" s="59">
        <v>8477.3700000000008</v>
      </c>
      <c r="H14" s="59">
        <v>10172.844000000001</v>
      </c>
      <c r="I14" s="57">
        <v>0</v>
      </c>
    </row>
    <row r="15" spans="1:11" x14ac:dyDescent="0.2">
      <c r="A15" s="58" t="s">
        <v>25</v>
      </c>
      <c r="B15" s="58">
        <v>2030</v>
      </c>
      <c r="C15" s="59">
        <v>29231.63</v>
      </c>
      <c r="D15" s="59">
        <v>7325.9</v>
      </c>
      <c r="E15" s="59">
        <v>23190.639999999999</v>
      </c>
      <c r="F15" s="59">
        <v>18522.52</v>
      </c>
      <c r="G15" s="59">
        <v>8539.58</v>
      </c>
      <c r="H15" s="59">
        <v>10247.495999999999</v>
      </c>
      <c r="I15" s="57">
        <v>0</v>
      </c>
    </row>
    <row r="16" spans="1:11" x14ac:dyDescent="0.2">
      <c r="A16" s="58" t="s">
        <v>3</v>
      </c>
      <c r="B16" s="58">
        <v>2031</v>
      </c>
      <c r="C16" s="59">
        <v>29312.560000000001</v>
      </c>
      <c r="D16" s="59">
        <v>7343.19</v>
      </c>
      <c r="E16" s="59">
        <v>23295.58</v>
      </c>
      <c r="F16" s="59">
        <v>18606.939999999999</v>
      </c>
      <c r="G16" s="59">
        <v>8595.65</v>
      </c>
      <c r="H16" s="59">
        <v>10314.779999999999</v>
      </c>
      <c r="I16" s="57">
        <v>0</v>
      </c>
    </row>
    <row r="17" spans="1:11" x14ac:dyDescent="0.2">
      <c r="A17" s="58" t="s">
        <v>26</v>
      </c>
      <c r="B17" s="58">
        <v>2032</v>
      </c>
      <c r="C17" s="59">
        <v>29374.97</v>
      </c>
      <c r="D17" s="59">
        <v>7353.59</v>
      </c>
      <c r="E17" s="59">
        <v>23383.83</v>
      </c>
      <c r="F17" s="59">
        <v>18687.400000000001</v>
      </c>
      <c r="G17" s="59">
        <v>8596.3700000000008</v>
      </c>
      <c r="H17" s="59">
        <v>10315.644</v>
      </c>
      <c r="I17" s="57">
        <v>0</v>
      </c>
    </row>
    <row r="18" spans="1:11" x14ac:dyDescent="0.2">
      <c r="A18" s="58" t="s">
        <v>27</v>
      </c>
      <c r="B18" s="58">
        <v>2033</v>
      </c>
      <c r="C18" s="59">
        <v>29418.97</v>
      </c>
      <c r="D18" s="59">
        <v>7361.47</v>
      </c>
      <c r="E18" s="59">
        <v>23457.15</v>
      </c>
      <c r="F18" s="59">
        <v>18783.12</v>
      </c>
      <c r="G18" s="59">
        <v>8620.7999999999993</v>
      </c>
      <c r="H18" s="59">
        <v>10344.959999999999</v>
      </c>
      <c r="I18" s="57">
        <v>0</v>
      </c>
    </row>
    <row r="19" spans="1:11" x14ac:dyDescent="0.2">
      <c r="A19" s="58" t="s">
        <v>28</v>
      </c>
      <c r="B19" s="58">
        <v>2034</v>
      </c>
      <c r="C19" s="59">
        <v>29447.83</v>
      </c>
      <c r="D19" s="59">
        <v>7367.18</v>
      </c>
      <c r="E19" s="59">
        <v>23518.57</v>
      </c>
      <c r="F19" s="59">
        <v>18853.57</v>
      </c>
      <c r="G19" s="59">
        <v>8655.11</v>
      </c>
      <c r="H19" s="59">
        <v>10386.132</v>
      </c>
      <c r="I19" s="57">
        <v>0</v>
      </c>
    </row>
    <row r="20" spans="1:11" x14ac:dyDescent="0.2">
      <c r="A20" s="58" t="s">
        <v>29</v>
      </c>
      <c r="B20" s="58">
        <v>2035</v>
      </c>
      <c r="C20" s="59">
        <v>29466.16</v>
      </c>
      <c r="D20" s="59">
        <v>7373.92</v>
      </c>
      <c r="E20" s="59">
        <v>23569.81</v>
      </c>
      <c r="F20" s="59">
        <v>18924.02</v>
      </c>
      <c r="G20" s="59">
        <v>8689.44</v>
      </c>
      <c r="H20" s="59">
        <v>10427.328</v>
      </c>
      <c r="I20" s="57">
        <v>0</v>
      </c>
    </row>
    <row r="21" spans="1:11" x14ac:dyDescent="0.2">
      <c r="A21" s="58" t="s">
        <v>4</v>
      </c>
      <c r="B21" s="58">
        <v>2036</v>
      </c>
      <c r="C21" s="59">
        <v>29472.26</v>
      </c>
      <c r="D21" s="59">
        <v>7373.92</v>
      </c>
      <c r="E21" s="59">
        <v>23613.119999999999</v>
      </c>
      <c r="F21" s="59">
        <v>18924.02</v>
      </c>
      <c r="G21" s="59">
        <v>8728.67</v>
      </c>
      <c r="H21" s="59">
        <v>10474.404</v>
      </c>
      <c r="I21" s="57">
        <v>0</v>
      </c>
    </row>
    <row r="22" spans="1:11" x14ac:dyDescent="0.2">
      <c r="A22" s="58" t="s">
        <v>5</v>
      </c>
      <c r="B22" s="58">
        <v>2037</v>
      </c>
      <c r="C22" s="59">
        <v>29472.26</v>
      </c>
      <c r="D22" s="59">
        <v>7373.92</v>
      </c>
      <c r="E22" s="59">
        <v>23644.14</v>
      </c>
      <c r="F22" s="59">
        <v>18924.02</v>
      </c>
      <c r="G22" s="59">
        <v>8767.5400000000009</v>
      </c>
      <c r="H22" s="59">
        <v>10521.048000000001</v>
      </c>
      <c r="I22" s="57">
        <v>0</v>
      </c>
    </row>
    <row r="25" spans="1:11" ht="15.75" x14ac:dyDescent="0.25">
      <c r="B25" s="89" t="s">
        <v>70</v>
      </c>
      <c r="C25" s="89"/>
      <c r="D25" s="89"/>
      <c r="E25" s="89"/>
      <c r="F25" s="89"/>
      <c r="G25" s="62"/>
    </row>
    <row r="26" spans="1:11" x14ac:dyDescent="0.2">
      <c r="A26" s="56"/>
      <c r="B26" s="56"/>
      <c r="C26" s="56" t="s">
        <v>39</v>
      </c>
      <c r="D26" s="56" t="s">
        <v>40</v>
      </c>
      <c r="E26" s="56" t="s">
        <v>41</v>
      </c>
      <c r="F26" s="56" t="s">
        <v>42</v>
      </c>
      <c r="G26" s="60" t="s">
        <v>2</v>
      </c>
      <c r="H26" s="1"/>
      <c r="K26" s="4"/>
    </row>
    <row r="27" spans="1:11" x14ac:dyDescent="0.2">
      <c r="A27" s="56"/>
      <c r="B27" s="56" t="s">
        <v>8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1"/>
      <c r="K27" s="4"/>
    </row>
    <row r="28" spans="1:11" x14ac:dyDescent="0.2">
      <c r="A28" s="58" t="s">
        <v>54</v>
      </c>
      <c r="B28" s="58">
        <v>2019</v>
      </c>
      <c r="C28" s="59">
        <v>6659.17</v>
      </c>
      <c r="D28" s="59">
        <f>C28*2</f>
        <v>13318.34</v>
      </c>
      <c r="E28" s="59">
        <f>C28*3</f>
        <v>19977.510000000002</v>
      </c>
      <c r="F28" s="59">
        <f>C28*4</f>
        <v>26636.68</v>
      </c>
      <c r="G28" s="57">
        <v>0</v>
      </c>
      <c r="H28" s="1"/>
      <c r="K28" s="4"/>
    </row>
    <row r="29" spans="1:11" x14ac:dyDescent="0.2">
      <c r="A29" s="58" t="s">
        <v>15</v>
      </c>
      <c r="B29" s="58">
        <v>2020</v>
      </c>
      <c r="C29" s="59">
        <v>6792.35</v>
      </c>
      <c r="D29" s="59">
        <f t="shared" ref="D29:D46" si="0">C29*2</f>
        <v>13584.7</v>
      </c>
      <c r="E29" s="59">
        <f t="shared" ref="E29:E46" si="1">C29*3</f>
        <v>20377.050000000003</v>
      </c>
      <c r="F29" s="59">
        <f t="shared" ref="F29:F46" si="2">C29*4</f>
        <v>27169.4</v>
      </c>
      <c r="G29" s="57">
        <v>0</v>
      </c>
      <c r="H29" s="1"/>
      <c r="K29" s="4"/>
    </row>
    <row r="30" spans="1:11" x14ac:dyDescent="0.2">
      <c r="A30" s="58" t="s">
        <v>16</v>
      </c>
      <c r="B30" s="58">
        <v>2021</v>
      </c>
      <c r="C30" s="59">
        <v>6898.47</v>
      </c>
      <c r="D30" s="59">
        <f t="shared" si="0"/>
        <v>13796.94</v>
      </c>
      <c r="E30" s="59">
        <f t="shared" si="1"/>
        <v>20695.41</v>
      </c>
      <c r="F30" s="59">
        <f t="shared" si="2"/>
        <v>27593.88</v>
      </c>
      <c r="G30" s="57">
        <v>0</v>
      </c>
      <c r="H30" s="1"/>
      <c r="K30" s="4"/>
    </row>
    <row r="31" spans="1:11" x14ac:dyDescent="0.2">
      <c r="A31" s="58" t="s">
        <v>17</v>
      </c>
      <c r="B31" s="58">
        <v>2022</v>
      </c>
      <c r="C31" s="59">
        <v>6977.26</v>
      </c>
      <c r="D31" s="59">
        <f t="shared" si="0"/>
        <v>13954.52</v>
      </c>
      <c r="E31" s="59">
        <f t="shared" si="1"/>
        <v>20931.78</v>
      </c>
      <c r="F31" s="59">
        <f t="shared" si="2"/>
        <v>27909.040000000001</v>
      </c>
      <c r="G31" s="57">
        <v>0</v>
      </c>
      <c r="H31" s="1"/>
      <c r="K31" s="4"/>
    </row>
    <row r="32" spans="1:11" x14ac:dyDescent="0.2">
      <c r="A32" s="58" t="s">
        <v>18</v>
      </c>
      <c r="B32" s="58">
        <v>2023</v>
      </c>
      <c r="C32" s="59">
        <v>7041.81</v>
      </c>
      <c r="D32" s="59">
        <f t="shared" si="0"/>
        <v>14083.62</v>
      </c>
      <c r="E32" s="59">
        <f t="shared" si="1"/>
        <v>21125.43</v>
      </c>
      <c r="F32" s="59">
        <f t="shared" si="2"/>
        <v>28167.24</v>
      </c>
      <c r="G32" s="57">
        <v>0</v>
      </c>
      <c r="H32" s="1"/>
      <c r="K32" s="4"/>
    </row>
    <row r="33" spans="1:11" x14ac:dyDescent="0.2">
      <c r="A33" s="58" t="s">
        <v>19</v>
      </c>
      <c r="B33" s="58">
        <v>2024</v>
      </c>
      <c r="C33" s="59">
        <v>7124.57</v>
      </c>
      <c r="D33" s="59">
        <f t="shared" si="0"/>
        <v>14249.14</v>
      </c>
      <c r="E33" s="59">
        <f t="shared" si="1"/>
        <v>21373.71</v>
      </c>
      <c r="F33" s="59">
        <f t="shared" si="2"/>
        <v>28498.28</v>
      </c>
      <c r="G33" s="57">
        <v>0</v>
      </c>
      <c r="H33" s="1"/>
      <c r="K33" s="4"/>
    </row>
    <row r="34" spans="1:11" x14ac:dyDescent="0.2">
      <c r="A34" s="58" t="s">
        <v>20</v>
      </c>
      <c r="B34" s="58">
        <v>2025</v>
      </c>
      <c r="C34" s="59">
        <v>7197.17</v>
      </c>
      <c r="D34" s="59">
        <f t="shared" si="0"/>
        <v>14394.34</v>
      </c>
      <c r="E34" s="59">
        <f t="shared" si="1"/>
        <v>21591.510000000002</v>
      </c>
      <c r="F34" s="59">
        <f t="shared" si="2"/>
        <v>28788.68</v>
      </c>
      <c r="G34" s="57">
        <v>0</v>
      </c>
      <c r="H34" s="1"/>
      <c r="K34" s="4"/>
    </row>
    <row r="35" spans="1:11" x14ac:dyDescent="0.2">
      <c r="A35" s="58" t="s">
        <v>21</v>
      </c>
      <c r="B35" s="58">
        <v>2026</v>
      </c>
      <c r="C35" s="59">
        <v>7220.25</v>
      </c>
      <c r="D35" s="59">
        <f t="shared" si="0"/>
        <v>14440.5</v>
      </c>
      <c r="E35" s="59">
        <f t="shared" si="1"/>
        <v>21660.75</v>
      </c>
      <c r="F35" s="59">
        <f t="shared" si="2"/>
        <v>28881</v>
      </c>
      <c r="G35" s="57">
        <v>0</v>
      </c>
      <c r="H35" s="1"/>
      <c r="K35" s="4"/>
    </row>
    <row r="36" spans="1:11" x14ac:dyDescent="0.2">
      <c r="A36" s="58" t="s">
        <v>22</v>
      </c>
      <c r="B36" s="58">
        <v>2027</v>
      </c>
      <c r="C36" s="59">
        <v>7231.64</v>
      </c>
      <c r="D36" s="59">
        <f t="shared" si="0"/>
        <v>14463.28</v>
      </c>
      <c r="E36" s="59">
        <f t="shared" si="1"/>
        <v>21694.920000000002</v>
      </c>
      <c r="F36" s="59">
        <f t="shared" si="2"/>
        <v>28926.560000000001</v>
      </c>
      <c r="G36" s="57">
        <v>0</v>
      </c>
      <c r="H36" s="1"/>
      <c r="K36" s="4"/>
    </row>
    <row r="37" spans="1:11" x14ac:dyDescent="0.2">
      <c r="A37" s="58" t="s">
        <v>23</v>
      </c>
      <c r="B37" s="58">
        <v>2028</v>
      </c>
      <c r="C37" s="59">
        <v>7276.28</v>
      </c>
      <c r="D37" s="59">
        <f t="shared" si="0"/>
        <v>14552.56</v>
      </c>
      <c r="E37" s="59">
        <f t="shared" si="1"/>
        <v>21828.84</v>
      </c>
      <c r="F37" s="59">
        <f t="shared" si="2"/>
        <v>29105.119999999999</v>
      </c>
      <c r="G37" s="57">
        <v>0</v>
      </c>
      <c r="H37" s="1"/>
      <c r="K37" s="4"/>
    </row>
    <row r="38" spans="1:11" x14ac:dyDescent="0.2">
      <c r="A38" s="58" t="s">
        <v>24</v>
      </c>
      <c r="B38" s="58">
        <v>2029</v>
      </c>
      <c r="C38" s="59">
        <v>7333.99</v>
      </c>
      <c r="D38" s="59">
        <f t="shared" si="0"/>
        <v>14667.98</v>
      </c>
      <c r="E38" s="59">
        <f t="shared" si="1"/>
        <v>22001.97</v>
      </c>
      <c r="F38" s="59">
        <f t="shared" si="2"/>
        <v>29335.96</v>
      </c>
      <c r="G38" s="57">
        <v>0</v>
      </c>
      <c r="H38" s="1"/>
      <c r="K38" s="4"/>
    </row>
    <row r="39" spans="1:11" x14ac:dyDescent="0.2">
      <c r="A39" s="58" t="s">
        <v>25</v>
      </c>
      <c r="B39" s="58">
        <v>2030</v>
      </c>
      <c r="C39" s="59">
        <v>7370.03</v>
      </c>
      <c r="D39" s="59">
        <f t="shared" si="0"/>
        <v>14740.06</v>
      </c>
      <c r="E39" s="59">
        <f t="shared" si="1"/>
        <v>22110.09</v>
      </c>
      <c r="F39" s="59">
        <f t="shared" si="2"/>
        <v>29480.12</v>
      </c>
      <c r="G39" s="57">
        <v>0</v>
      </c>
      <c r="H39" s="1"/>
      <c r="K39" s="4"/>
    </row>
    <row r="40" spans="1:11" x14ac:dyDescent="0.2">
      <c r="A40" s="58" t="s">
        <v>3</v>
      </c>
      <c r="B40" s="58">
        <v>2031</v>
      </c>
      <c r="C40" s="59">
        <v>7441.91</v>
      </c>
      <c r="D40" s="59">
        <f t="shared" si="0"/>
        <v>14883.82</v>
      </c>
      <c r="E40" s="59">
        <f t="shared" si="1"/>
        <v>22325.73</v>
      </c>
      <c r="F40" s="59">
        <f t="shared" si="2"/>
        <v>29767.64</v>
      </c>
      <c r="G40" s="57">
        <v>0</v>
      </c>
      <c r="H40" s="1"/>
      <c r="K40" s="4"/>
    </row>
    <row r="41" spans="1:11" x14ac:dyDescent="0.2">
      <c r="A41" s="58" t="s">
        <v>26</v>
      </c>
      <c r="B41" s="58">
        <v>2032</v>
      </c>
      <c r="C41" s="59">
        <v>7467.28</v>
      </c>
      <c r="D41" s="59">
        <f t="shared" si="0"/>
        <v>14934.56</v>
      </c>
      <c r="E41" s="59">
        <f t="shared" si="1"/>
        <v>22401.84</v>
      </c>
      <c r="F41" s="59">
        <f t="shared" si="2"/>
        <v>29869.119999999999</v>
      </c>
      <c r="G41" s="57">
        <v>0</v>
      </c>
      <c r="H41" s="1"/>
      <c r="K41" s="4"/>
    </row>
    <row r="42" spans="1:11" x14ac:dyDescent="0.2">
      <c r="A42" s="58" t="s">
        <v>27</v>
      </c>
      <c r="B42" s="58">
        <v>2033</v>
      </c>
      <c r="C42" s="59">
        <v>7467.28</v>
      </c>
      <c r="D42" s="59">
        <f t="shared" si="0"/>
        <v>14934.56</v>
      </c>
      <c r="E42" s="59">
        <f t="shared" si="1"/>
        <v>22401.84</v>
      </c>
      <c r="F42" s="59">
        <f t="shared" si="2"/>
        <v>29869.119999999999</v>
      </c>
      <c r="G42" s="57">
        <v>0</v>
      </c>
      <c r="H42" s="1"/>
      <c r="K42" s="4"/>
    </row>
    <row r="43" spans="1:11" x14ac:dyDescent="0.2">
      <c r="A43" s="58" t="s">
        <v>28</v>
      </c>
      <c r="B43" s="58">
        <v>2034</v>
      </c>
      <c r="C43" s="59">
        <v>7509.64</v>
      </c>
      <c r="D43" s="59">
        <f t="shared" si="0"/>
        <v>15019.28</v>
      </c>
      <c r="E43" s="59">
        <f t="shared" si="1"/>
        <v>22528.920000000002</v>
      </c>
      <c r="F43" s="59">
        <f t="shared" si="2"/>
        <v>30038.560000000001</v>
      </c>
      <c r="G43" s="57">
        <v>0</v>
      </c>
      <c r="H43" s="1"/>
      <c r="K43" s="4"/>
    </row>
    <row r="44" spans="1:11" x14ac:dyDescent="0.2">
      <c r="A44" s="58" t="s">
        <v>29</v>
      </c>
      <c r="B44" s="58">
        <v>2035</v>
      </c>
      <c r="C44" s="59">
        <v>7576.71</v>
      </c>
      <c r="D44" s="59">
        <f t="shared" si="0"/>
        <v>15153.42</v>
      </c>
      <c r="E44" s="59">
        <f t="shared" si="1"/>
        <v>22730.13</v>
      </c>
      <c r="F44" s="59">
        <f t="shared" si="2"/>
        <v>30306.84</v>
      </c>
      <c r="G44" s="57">
        <v>0</v>
      </c>
      <c r="H44" s="1"/>
      <c r="K44" s="4"/>
    </row>
    <row r="45" spans="1:11" x14ac:dyDescent="0.2">
      <c r="A45" s="58" t="s">
        <v>4</v>
      </c>
      <c r="B45" s="58">
        <v>2036</v>
      </c>
      <c r="C45" s="59">
        <v>7576.71</v>
      </c>
      <c r="D45" s="59">
        <f t="shared" si="0"/>
        <v>15153.42</v>
      </c>
      <c r="E45" s="59">
        <f t="shared" si="1"/>
        <v>22730.13</v>
      </c>
      <c r="F45" s="59">
        <f t="shared" si="2"/>
        <v>30306.84</v>
      </c>
      <c r="G45" s="57">
        <v>0</v>
      </c>
      <c r="H45" s="1"/>
      <c r="K45" s="4"/>
    </row>
    <row r="46" spans="1:11" x14ac:dyDescent="0.2">
      <c r="A46" s="58" t="s">
        <v>5</v>
      </c>
      <c r="B46" s="58">
        <v>2037</v>
      </c>
      <c r="C46" s="59">
        <v>7576.71</v>
      </c>
      <c r="D46" s="59">
        <f t="shared" si="0"/>
        <v>15153.42</v>
      </c>
      <c r="E46" s="59">
        <f t="shared" si="1"/>
        <v>22730.13</v>
      </c>
      <c r="F46" s="59">
        <f t="shared" si="2"/>
        <v>30306.84</v>
      </c>
      <c r="G46" s="57">
        <v>0</v>
      </c>
      <c r="H46" s="1"/>
      <c r="K46" s="4"/>
    </row>
  </sheetData>
  <customSheetViews>
    <customSheetView guid="{7FEB79CF-9FA5-4118-9135-598C35BD9A78}" showRuler="0">
      <selection activeCell="B2" sqref="B2"/>
      <pageMargins left="0.75" right="0.75" top="1" bottom="1" header="0.5" footer="0.5"/>
      <headerFooter alignWithMargins="0"/>
    </customSheetView>
  </customSheetViews>
  <mergeCells count="2">
    <mergeCell ref="B1:G1"/>
    <mergeCell ref="B25:F25"/>
  </mergeCells>
  <phoneticPr fontId="0" type="noConversion"/>
  <pageMargins left="0.75" right="0.75" top="1" bottom="1" header="0.5" footer="0.5"/>
  <pageSetup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Purchase</vt:lpstr>
      <vt:lpstr>CP</vt:lpstr>
      <vt:lpstr>AddAppFee</vt:lpstr>
      <vt:lpstr>AddFee</vt:lpstr>
      <vt:lpstr>D_PEY</vt:lpstr>
      <vt:lpstr>D_PlanType</vt:lpstr>
      <vt:lpstr>Matric</vt:lpstr>
      <vt:lpstr>PEY</vt:lpstr>
      <vt:lpstr>PLANTYPE</vt:lpstr>
      <vt:lpstr>CP!Print_Area</vt:lpstr>
      <vt:lpstr>Purchase!Print_Area</vt:lpstr>
      <vt:lpstr>PType</vt:lpstr>
      <vt:lpstr>PURCHASETYPE</vt:lpstr>
      <vt:lpstr>T_PEY</vt:lpstr>
      <vt:lpstr>TMATRIC</vt:lpstr>
      <vt:lpstr>TTYPE</vt:lpstr>
      <vt:lpstr>TTYPE1</vt:lpstr>
      <vt:lpstr>TTYPE2</vt:lpstr>
    </vt:vector>
  </TitlesOfParts>
  <Company>Florida State Board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L. Fisher</dc:creator>
  <cp:lastModifiedBy>Kelia Wilkins</cp:lastModifiedBy>
  <cp:lastPrinted>2017-10-13T19:43:06Z</cp:lastPrinted>
  <dcterms:created xsi:type="dcterms:W3CDTF">2006-04-19T20:45:20Z</dcterms:created>
  <dcterms:modified xsi:type="dcterms:W3CDTF">2019-01-31T14:58:53Z</dcterms:modified>
</cp:coreProperties>
</file>